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8"/>
  </bookViews>
  <sheets>
    <sheet name="зЭБ-14" sheetId="4" r:id="rId1"/>
    <sheet name="зЭБ-13" sheetId="5" r:id="rId2"/>
    <sheet name="зМ-1" sheetId="6" r:id="rId3"/>
    <sheet name="зУЭ-5" sheetId="7" r:id="rId4"/>
    <sheet name="зУЭ-4" sheetId="8" r:id="rId5"/>
    <sheet name="зУТЗ-23" sheetId="9" r:id="rId6"/>
    <sheet name="зУТЗ-24" sheetId="10" r:id="rId7"/>
    <sheet name="зУХП-13" sheetId="11" r:id="rId8"/>
    <sheet name="зСТ-1" sheetId="12" r:id="rId9"/>
    <sheet name="Лист1" sheetId="1" r:id="rId10"/>
    <sheet name="Лист2" sheetId="2" r:id="rId11"/>
    <sheet name="Лист3" sheetId="3" r:id="rId12"/>
  </sheets>
  <calcPr calcId="144525"/>
</workbook>
</file>

<file path=xl/calcChain.xml><?xml version="1.0" encoding="utf-8"?>
<calcChain xmlns="http://schemas.openxmlformats.org/spreadsheetml/2006/main">
  <c r="I34" i="12" l="1"/>
  <c r="K34" i="12" s="1"/>
  <c r="I35" i="12"/>
  <c r="K35" i="12" s="1"/>
  <c r="I30" i="8"/>
  <c r="K30" i="8" s="1"/>
  <c r="I30" i="5"/>
  <c r="K30" i="5" s="1"/>
  <c r="J29" i="8" l="1"/>
  <c r="I29" i="8"/>
  <c r="J27" i="8"/>
  <c r="J25" i="12"/>
  <c r="T34" i="12"/>
  <c r="U34" i="12" s="1"/>
  <c r="I29" i="12"/>
  <c r="K29" i="12" s="1"/>
  <c r="I28" i="12"/>
  <c r="J33" i="12"/>
  <c r="J27" i="12"/>
  <c r="J26" i="12"/>
  <c r="I27" i="12"/>
  <c r="I26" i="12"/>
  <c r="S36" i="12"/>
  <c r="R36" i="12"/>
  <c r="Q36" i="12"/>
  <c r="O36" i="12"/>
  <c r="M36" i="12"/>
  <c r="L36" i="12"/>
  <c r="T35" i="12"/>
  <c r="U35" i="12" s="1"/>
  <c r="I33" i="12"/>
  <c r="K33" i="12" s="1"/>
  <c r="I32" i="12"/>
  <c r="K32" i="12" s="1"/>
  <c r="I31" i="12"/>
  <c r="K31" i="12" s="1"/>
  <c r="I30" i="12"/>
  <c r="P36" i="12"/>
  <c r="I25" i="12"/>
  <c r="H15" i="12"/>
  <c r="I17" i="12" s="1"/>
  <c r="I29" i="5"/>
  <c r="K29" i="5" s="1"/>
  <c r="K29" i="8" l="1"/>
  <c r="T29" i="8" s="1"/>
  <c r="U29" i="8" s="1"/>
  <c r="K25" i="12"/>
  <c r="K30" i="12"/>
  <c r="T30" i="12" s="1"/>
  <c r="U30" i="12" s="1"/>
  <c r="T29" i="12"/>
  <c r="U29" i="12" s="1"/>
  <c r="K28" i="12"/>
  <c r="T28" i="12" s="1"/>
  <c r="U28" i="12" s="1"/>
  <c r="K27" i="12"/>
  <c r="T27" i="12" s="1"/>
  <c r="U27" i="12" s="1"/>
  <c r="J36" i="12"/>
  <c r="H18" i="12" s="1"/>
  <c r="K26" i="12"/>
  <c r="T26" i="12" s="1"/>
  <c r="U26" i="12" s="1"/>
  <c r="T32" i="12"/>
  <c r="U32" i="12" s="1"/>
  <c r="T25" i="12"/>
  <c r="T33" i="12"/>
  <c r="U33" i="12" s="1"/>
  <c r="T31" i="12"/>
  <c r="U31" i="12"/>
  <c r="I15" i="12"/>
  <c r="I16" i="12"/>
  <c r="T29" i="5"/>
  <c r="U29" i="5" s="1"/>
  <c r="K36" i="12" l="1"/>
  <c r="T36" i="12"/>
  <c r="U25" i="12"/>
  <c r="U36" i="12" s="1"/>
  <c r="L31" i="5"/>
  <c r="M31" i="5"/>
  <c r="O31" i="5"/>
  <c r="Q31" i="5"/>
  <c r="R31" i="5"/>
  <c r="S31" i="5"/>
  <c r="L33" i="4"/>
  <c r="M33" i="4"/>
  <c r="Q33" i="4"/>
  <c r="R33" i="4"/>
  <c r="S33" i="4"/>
  <c r="S30" i="11"/>
  <c r="R30" i="11"/>
  <c r="Q30" i="11"/>
  <c r="M30" i="11"/>
  <c r="L30" i="11"/>
  <c r="I27" i="11"/>
  <c r="K27" i="11" s="1"/>
  <c r="I26" i="11"/>
  <c r="K26" i="11" s="1"/>
  <c r="I29" i="11"/>
  <c r="K29" i="11" s="1"/>
  <c r="I28" i="11"/>
  <c r="K28" i="11" s="1"/>
  <c r="P30" i="11"/>
  <c r="J30" i="11"/>
  <c r="H18" i="11" s="1"/>
  <c r="I25" i="11"/>
  <c r="K25" i="11" s="1"/>
  <c r="H15" i="11"/>
  <c r="I17" i="11" s="1"/>
  <c r="I32" i="10"/>
  <c r="K32" i="10" s="1"/>
  <c r="J33" i="10"/>
  <c r="J29" i="10"/>
  <c r="I29" i="10"/>
  <c r="I30" i="10"/>
  <c r="K30" i="10" s="1"/>
  <c r="I31" i="10"/>
  <c r="K31" i="10" s="1"/>
  <c r="T31" i="10" s="1"/>
  <c r="J26" i="10"/>
  <c r="J35" i="10"/>
  <c r="I27" i="10"/>
  <c r="K27" i="10" s="1"/>
  <c r="T27" i="10" s="1"/>
  <c r="I25" i="10"/>
  <c r="K25" i="10" s="1"/>
  <c r="T25" i="10" s="1"/>
  <c r="S36" i="10"/>
  <c r="R36" i="10"/>
  <c r="Q36" i="10"/>
  <c r="M36" i="10"/>
  <c r="L36" i="10"/>
  <c r="I28" i="10"/>
  <c r="K28" i="10" s="1"/>
  <c r="I26" i="10"/>
  <c r="K26" i="10" s="1"/>
  <c r="I35" i="10"/>
  <c r="I34" i="10"/>
  <c r="K34" i="10" s="1"/>
  <c r="T34" i="10" s="1"/>
  <c r="U34" i="10" s="1"/>
  <c r="P33" i="10"/>
  <c r="P36" i="10" s="1"/>
  <c r="I33" i="10"/>
  <c r="H15" i="10"/>
  <c r="I15" i="10" s="1"/>
  <c r="I26" i="9"/>
  <c r="K26" i="9" s="1"/>
  <c r="J28" i="9"/>
  <c r="J30" i="9"/>
  <c r="S31" i="9"/>
  <c r="R31" i="9"/>
  <c r="Q31" i="9"/>
  <c r="M31" i="9"/>
  <c r="L31" i="9"/>
  <c r="I27" i="9"/>
  <c r="K27" i="9" s="1"/>
  <c r="I25" i="9"/>
  <c r="K25" i="9" s="1"/>
  <c r="I30" i="9"/>
  <c r="I29" i="9"/>
  <c r="K29" i="9" s="1"/>
  <c r="P31" i="9"/>
  <c r="I28" i="9"/>
  <c r="H15" i="9"/>
  <c r="I17" i="9" s="1"/>
  <c r="J31" i="8"/>
  <c r="H18" i="8" s="1"/>
  <c r="S31" i="8"/>
  <c r="R31" i="8"/>
  <c r="Q31" i="8"/>
  <c r="M31" i="8"/>
  <c r="L31" i="8"/>
  <c r="I25" i="8"/>
  <c r="K25" i="8" s="1"/>
  <c r="I26" i="8"/>
  <c r="K26" i="8" s="1"/>
  <c r="I28" i="8"/>
  <c r="K28" i="8" s="1"/>
  <c r="P27" i="8"/>
  <c r="P31" i="8" s="1"/>
  <c r="I27" i="8"/>
  <c r="K27" i="8" s="1"/>
  <c r="H15" i="8"/>
  <c r="I17" i="8" s="1"/>
  <c r="J29" i="7"/>
  <c r="J30" i="7"/>
  <c r="J27" i="7"/>
  <c r="S32" i="7"/>
  <c r="R32" i="7"/>
  <c r="Q32" i="7"/>
  <c r="M32" i="7"/>
  <c r="L32" i="7"/>
  <c r="I26" i="7"/>
  <c r="K26" i="7" s="1"/>
  <c r="I25" i="7"/>
  <c r="K25" i="7" s="1"/>
  <c r="T25" i="7" s="1"/>
  <c r="I31" i="7"/>
  <c r="K31" i="7" s="1"/>
  <c r="T31" i="7" s="1"/>
  <c r="I29" i="7"/>
  <c r="I30" i="7"/>
  <c r="I27" i="7"/>
  <c r="I28" i="7"/>
  <c r="K28" i="7" s="1"/>
  <c r="H15" i="7"/>
  <c r="I16" i="7" s="1"/>
  <c r="P33" i="6"/>
  <c r="L33" i="6"/>
  <c r="M33" i="6"/>
  <c r="Q33" i="6"/>
  <c r="R33" i="6"/>
  <c r="S33" i="6"/>
  <c r="J29" i="6"/>
  <c r="I25" i="6"/>
  <c r="K25" i="6" s="1"/>
  <c r="J26" i="6"/>
  <c r="J33" i="6" s="1"/>
  <c r="H18" i="6" s="1"/>
  <c r="I26" i="6"/>
  <c r="I27" i="6"/>
  <c r="K27" i="6" s="1"/>
  <c r="I28" i="6"/>
  <c r="K28" i="6" s="1"/>
  <c r="I31" i="6"/>
  <c r="K31" i="6" s="1"/>
  <c r="I30" i="6"/>
  <c r="K30" i="6" s="1"/>
  <c r="I29" i="6"/>
  <c r="I32" i="6"/>
  <c r="K32" i="6" s="1"/>
  <c r="H15" i="6"/>
  <c r="I15" i="6" s="1"/>
  <c r="J26" i="5"/>
  <c r="J27" i="5"/>
  <c r="J25" i="5"/>
  <c r="I27" i="5"/>
  <c r="I26" i="5"/>
  <c r="K26" i="5" s="1"/>
  <c r="I28" i="5"/>
  <c r="K28" i="5" s="1"/>
  <c r="P31" i="5"/>
  <c r="I25" i="5"/>
  <c r="H15" i="5"/>
  <c r="I16" i="5" s="1"/>
  <c r="P33" i="4"/>
  <c r="J28" i="4"/>
  <c r="I30" i="4"/>
  <c r="K30" i="4" s="1"/>
  <c r="T30" i="4" s="1"/>
  <c r="U30" i="4" s="1"/>
  <c r="I28" i="4"/>
  <c r="J26" i="4"/>
  <c r="J29" i="4"/>
  <c r="J25" i="4"/>
  <c r="I27" i="4"/>
  <c r="K27" i="4" s="1"/>
  <c r="T27" i="4" s="1"/>
  <c r="I25" i="4"/>
  <c r="I29" i="4"/>
  <c r="K29" i="4" s="1"/>
  <c r="T29" i="4" s="1"/>
  <c r="U29" i="4" s="1"/>
  <c r="I26" i="4"/>
  <c r="I31" i="4"/>
  <c r="K31" i="4" s="1"/>
  <c r="T31" i="4" s="1"/>
  <c r="H15" i="4"/>
  <c r="I17" i="4" s="1"/>
  <c r="I32" i="4"/>
  <c r="K32" i="4" s="1"/>
  <c r="K33" i="10" l="1"/>
  <c r="T33" i="10" s="1"/>
  <c r="K28" i="4"/>
  <c r="T28" i="4" s="1"/>
  <c r="U28" i="4" s="1"/>
  <c r="K25" i="4"/>
  <c r="T25" i="4" s="1"/>
  <c r="U25" i="4" s="1"/>
  <c r="J31" i="9"/>
  <c r="H18" i="9" s="1"/>
  <c r="I17" i="5"/>
  <c r="I15" i="7"/>
  <c r="I17" i="7"/>
  <c r="K35" i="10"/>
  <c r="K26" i="6"/>
  <c r="T26" i="6" s="1"/>
  <c r="T26" i="11"/>
  <c r="U26" i="11" s="1"/>
  <c r="T27" i="11"/>
  <c r="U27" i="11" s="1"/>
  <c r="T25" i="11"/>
  <c r="T29" i="11"/>
  <c r="U29" i="11" s="1"/>
  <c r="T28" i="11"/>
  <c r="U28" i="11" s="1"/>
  <c r="I16" i="11"/>
  <c r="I15" i="11"/>
  <c r="T32" i="10"/>
  <c r="U32" i="10" s="1"/>
  <c r="K29" i="10"/>
  <c r="T29" i="10" s="1"/>
  <c r="U29" i="10" s="1"/>
  <c r="I16" i="10"/>
  <c r="T30" i="10"/>
  <c r="U30" i="10" s="1"/>
  <c r="U31" i="10"/>
  <c r="J36" i="10"/>
  <c r="H18" i="10" s="1"/>
  <c r="U25" i="10"/>
  <c r="U27" i="10"/>
  <c r="T26" i="10"/>
  <c r="U26" i="10" s="1"/>
  <c r="T28" i="10"/>
  <c r="U28" i="10" s="1"/>
  <c r="T35" i="10"/>
  <c r="U35" i="10" s="1"/>
  <c r="I17" i="10"/>
  <c r="T26" i="9"/>
  <c r="U26" i="9" s="1"/>
  <c r="K28" i="9"/>
  <c r="T28" i="9" s="1"/>
  <c r="K30" i="9"/>
  <c r="T29" i="9"/>
  <c r="U29" i="9" s="1"/>
  <c r="T25" i="9"/>
  <c r="U25" i="9" s="1"/>
  <c r="T27" i="9"/>
  <c r="U27" i="9" s="1"/>
  <c r="I15" i="9"/>
  <c r="I16" i="9"/>
  <c r="T30" i="8"/>
  <c r="T28" i="8"/>
  <c r="U28" i="8" s="1"/>
  <c r="T25" i="8"/>
  <c r="U25" i="8" s="1"/>
  <c r="T26" i="8"/>
  <c r="U26" i="8" s="1"/>
  <c r="I15" i="8"/>
  <c r="I16" i="8"/>
  <c r="T27" i="8"/>
  <c r="U27" i="8" s="1"/>
  <c r="P32" i="7"/>
  <c r="K30" i="7"/>
  <c r="T30" i="7" s="1"/>
  <c r="K29" i="7"/>
  <c r="T29" i="7" s="1"/>
  <c r="J32" i="7"/>
  <c r="H18" i="7" s="1"/>
  <c r="K27" i="7"/>
  <c r="T27" i="7" s="1"/>
  <c r="U27" i="7" s="1"/>
  <c r="T28" i="7"/>
  <c r="T26" i="7"/>
  <c r="U26" i="7" s="1"/>
  <c r="U31" i="7"/>
  <c r="U25" i="7"/>
  <c r="K29" i="6"/>
  <c r="T29" i="6" s="1"/>
  <c r="U29" i="6" s="1"/>
  <c r="T25" i="6"/>
  <c r="U26" i="6"/>
  <c r="T27" i="6"/>
  <c r="U27" i="6" s="1"/>
  <c r="T30" i="6"/>
  <c r="U30" i="6" s="1"/>
  <c r="T31" i="6"/>
  <c r="U31" i="6" s="1"/>
  <c r="T28" i="6"/>
  <c r="U28" i="6" s="1"/>
  <c r="I16" i="6"/>
  <c r="I17" i="6"/>
  <c r="T32" i="6"/>
  <c r="U32" i="6" s="1"/>
  <c r="K25" i="5"/>
  <c r="K27" i="5"/>
  <c r="T27" i="5" s="1"/>
  <c r="U27" i="5" s="1"/>
  <c r="J31" i="5"/>
  <c r="H18" i="5" s="1"/>
  <c r="I15" i="5"/>
  <c r="T25" i="5"/>
  <c r="T26" i="5"/>
  <c r="U26" i="5" s="1"/>
  <c r="T30" i="5"/>
  <c r="U30" i="5" s="1"/>
  <c r="T28" i="5"/>
  <c r="U28" i="5" s="1"/>
  <c r="J33" i="4"/>
  <c r="U31" i="4"/>
  <c r="U27" i="4"/>
  <c r="T32" i="4"/>
  <c r="U32" i="4" s="1"/>
  <c r="K26" i="4"/>
  <c r="T26" i="4" s="1"/>
  <c r="U26" i="4" s="1"/>
  <c r="I15" i="4"/>
  <c r="I16" i="4"/>
  <c r="U33" i="10" l="1"/>
  <c r="U36" i="10" s="1"/>
  <c r="H18" i="4"/>
  <c r="D3" i="1"/>
  <c r="K33" i="6"/>
  <c r="U33" i="4"/>
  <c r="K36" i="10"/>
  <c r="U30" i="7"/>
  <c r="U25" i="6"/>
  <c r="U33" i="6" s="1"/>
  <c r="T33" i="6"/>
  <c r="U25" i="5"/>
  <c r="U31" i="5" s="1"/>
  <c r="T31" i="5"/>
  <c r="K31" i="5"/>
  <c r="T33" i="4"/>
  <c r="K33" i="4"/>
  <c r="K30" i="11"/>
  <c r="T30" i="11"/>
  <c r="U25" i="11"/>
  <c r="U30" i="11" s="1"/>
  <c r="T36" i="10"/>
  <c r="K31" i="9"/>
  <c r="T30" i="9"/>
  <c r="U30" i="9" s="1"/>
  <c r="U28" i="9"/>
  <c r="U30" i="8"/>
  <c r="U31" i="8" s="1"/>
  <c r="K31" i="8"/>
  <c r="T31" i="8"/>
  <c r="U29" i="7"/>
  <c r="K32" i="7"/>
  <c r="T32" i="7"/>
  <c r="U28" i="7"/>
  <c r="U31" i="9" l="1"/>
  <c r="T31" i="9"/>
  <c r="U32" i="7"/>
</calcChain>
</file>

<file path=xl/sharedStrings.xml><?xml version="1.0" encoding="utf-8"?>
<sst xmlns="http://schemas.openxmlformats.org/spreadsheetml/2006/main" count="863" uniqueCount="207">
  <si>
    <t>Утверждаю</t>
  </si>
  <si>
    <t>Согласовано</t>
  </si>
  <si>
    <t>Заместитель руководителя</t>
  </si>
  <si>
    <t>_____________________ Альжанова М.Х.</t>
  </si>
  <si>
    <t>на 1 сентября 2019 года</t>
  </si>
  <si>
    <t>Показатели:</t>
  </si>
  <si>
    <t>Специальность:</t>
  </si>
  <si>
    <t>Курс</t>
  </si>
  <si>
    <t>Количество учащихся,всего-</t>
  </si>
  <si>
    <t>бюджет</t>
  </si>
  <si>
    <t>договор</t>
  </si>
  <si>
    <t>Число часов-</t>
  </si>
  <si>
    <t>№</t>
  </si>
  <si>
    <t>Занимаемая должность(с указанием предмета)</t>
  </si>
  <si>
    <t>Образование(высшее)</t>
  </si>
  <si>
    <t>Оконченное учебное заведение</t>
  </si>
  <si>
    <t>Номер док-та и дата выдачи</t>
  </si>
  <si>
    <t>Пед.стаж</t>
  </si>
  <si>
    <t>доплата</t>
  </si>
  <si>
    <t xml:space="preserve">Надбавка 10% </t>
  </si>
  <si>
    <t xml:space="preserve">Всего заработная плата в месяц </t>
  </si>
  <si>
    <t>кл.рук</t>
  </si>
  <si>
    <t>зав.каб</t>
  </si>
  <si>
    <t>проверка тетрадей</t>
  </si>
  <si>
    <t>за работу с детьми с ограниченными  возможностями 40 %</t>
  </si>
  <si>
    <t>за работу при учреждении уголовно-исполнительной системы 30 %</t>
  </si>
  <si>
    <t>повышение за работу в сельс мест 25%</t>
  </si>
  <si>
    <t>%</t>
  </si>
  <si>
    <t>кол-во часов</t>
  </si>
  <si>
    <t>сумма</t>
  </si>
  <si>
    <t>высшее</t>
  </si>
  <si>
    <t>В1-4</t>
  </si>
  <si>
    <t xml:space="preserve">Директор КГКП "Костанайский </t>
  </si>
  <si>
    <t>политехнический высший колледж"</t>
  </si>
  <si>
    <t xml:space="preserve">Тарификационный список  преподавателей </t>
  </si>
  <si>
    <t>Управления образования</t>
  </si>
  <si>
    <t>__________________________Каткенов К.А.</t>
  </si>
  <si>
    <t>КГКП "Костанайский политехнический высший колледж"</t>
  </si>
  <si>
    <t>акимата Костанайской области</t>
  </si>
  <si>
    <t>Адрес г.Костанай пр-т Кобланды батыра 3</t>
  </si>
  <si>
    <t>Бюджетная программа: (024-015, бюджет)</t>
  </si>
  <si>
    <t>0911013 электромеханик</t>
  </si>
  <si>
    <t>0518000 «Учет и аудит» (по отраслям)</t>
  </si>
  <si>
    <t>0518033 Экономист-бухгалтер</t>
  </si>
  <si>
    <t>1 курс</t>
  </si>
  <si>
    <t>зЭБ-14</t>
  </si>
  <si>
    <t>преподаватель казахского языка и литературы</t>
  </si>
  <si>
    <t xml:space="preserve"> Костанайский государственный университет имени А.Байтурсынова</t>
  </si>
  <si>
    <t>№ 0440837,28.06. 2004г</t>
  </si>
  <si>
    <t>7л, 5м, 14дн</t>
  </si>
  <si>
    <t>В1 - 4</t>
  </si>
  <si>
    <t>преподаватель русского языка и литературы</t>
  </si>
  <si>
    <t>7-10</t>
  </si>
  <si>
    <t>Костанайский государственный университет имени А.Байтурсынова</t>
  </si>
  <si>
    <t>№ 0538772, 27.12.2005г</t>
  </si>
  <si>
    <t>9л,5м,27дн</t>
  </si>
  <si>
    <t>преподаватель общественных дисциплин:  Культурология, Основы политологии и социологии, Основы философии, Основы права</t>
  </si>
  <si>
    <t>высшее, Костанайский социально-технический университет</t>
  </si>
  <si>
    <t>№0133312, 2006г</t>
  </si>
  <si>
    <t>свыше 25</t>
  </si>
  <si>
    <t>высшее, Карагандинский экономический университет Казпотребсоюза</t>
  </si>
  <si>
    <t>№ 0006536, 2010г</t>
  </si>
  <si>
    <t>13л, 0м, 24дн</t>
  </si>
  <si>
    <t>преподаватель математики</t>
  </si>
  <si>
    <t>Кустанайский пединститут им. 50-летия СССР</t>
  </si>
  <si>
    <t>№ 072665, 30.06.1986г</t>
  </si>
  <si>
    <t>34 года</t>
  </si>
  <si>
    <t xml:space="preserve"> Алматинская академия экономики и статистики</t>
  </si>
  <si>
    <t>№0076824, 12.07.2008г</t>
  </si>
  <si>
    <t>10л,7м,24дн</t>
  </si>
  <si>
    <t>№0137366, 2007г</t>
  </si>
  <si>
    <t>19л, 10м, 27дн</t>
  </si>
  <si>
    <t>И. Щербакова</t>
  </si>
  <si>
    <t>Гл. бухгалтер</t>
  </si>
  <si>
    <t>И.Абдебекова</t>
  </si>
  <si>
    <t>Экономист:</t>
  </si>
  <si>
    <t>Ж.Жантурова</t>
  </si>
  <si>
    <t>зЭБ-13</t>
  </si>
  <si>
    <t>2 курс</t>
  </si>
  <si>
    <t>№0538391, 28.06.2005г</t>
  </si>
  <si>
    <t>13л,7м,8дн</t>
  </si>
  <si>
    <t>высшее, Костанайский инженерно-педагогический университет им.М.Дулатова</t>
  </si>
  <si>
    <t>№0042515, 2008г</t>
  </si>
  <si>
    <t>1г, 10м, 29дн</t>
  </si>
  <si>
    <t>преподаватель истории:  История Казахстана</t>
  </si>
  <si>
    <t>преподаватель спецдисциплин: Финансы и кредит, Экономический анализ и анализ финансовой отчетности</t>
  </si>
  <si>
    <t>преподаватель казахского языка и литературы (делопроизводство)</t>
  </si>
  <si>
    <t>преподаватель спецдисциплин: Финансовый учет,  Аудит, автоматизация бухгалтерского учета по программе 1 С</t>
  </si>
  <si>
    <t>преподаватель спецдисциплин: Экономика организации, Автоматизированная обработка</t>
  </si>
  <si>
    <t>преподаватель спецдисциплин: Основы экономики, Основы экономической теории, статистика</t>
  </si>
  <si>
    <t xml:space="preserve">преподаватель спецдисциплин: основы бухгалтерского учета, Основы менеджмента и маркетинга, </t>
  </si>
  <si>
    <t>преподаватель экономических дисциплин:  Экономическая информатика и информационные технологии</t>
  </si>
  <si>
    <t>преподаватель спецдисциплин: Финансовый учет, Налоги и налогооблажение</t>
  </si>
  <si>
    <t>преподаватель иностранного языка</t>
  </si>
  <si>
    <t>преподаватель казахского языка и литературы (Профессиональный казахский  язык     )</t>
  </si>
  <si>
    <t xml:space="preserve">преподаватель общественных дисциплин:  Культурология, Основы политологии и социологии, Основы философии, </t>
  </si>
  <si>
    <t>преподаватель спецдисциплин: Основы экономики</t>
  </si>
  <si>
    <t>№ 0778013, 06.07.2006г</t>
  </si>
  <si>
    <t>12л, 10м, 13дн</t>
  </si>
  <si>
    <t>преподаватель спецдисциплин: черчение</t>
  </si>
  <si>
    <t xml:space="preserve"> КИНЭУ им.М.Дулатова</t>
  </si>
  <si>
    <t>№0639913, 26.02.2014г</t>
  </si>
  <si>
    <t>11л,1м,18дн</t>
  </si>
  <si>
    <t>преподаватель спецдисциплин: Электротехника и электроника</t>
  </si>
  <si>
    <t xml:space="preserve"> КГУ им.А.Байтурсынова</t>
  </si>
  <si>
    <t>№ 0202655, 2001г</t>
  </si>
  <si>
    <t>14л, 5м, 15дн</t>
  </si>
  <si>
    <t>преподаватель спецдисциплин:  Техническая механика, Материаловедение</t>
  </si>
  <si>
    <t xml:space="preserve">1014000 Технология машиностроения (по видам)    </t>
  </si>
  <si>
    <t>1014023 Техник-механик</t>
  </si>
  <si>
    <t>0911000 «Техническая эксплуатация, обслуживание и  ремонт  электрического и электромеханического оборудования» (по видам</t>
  </si>
  <si>
    <t>преподаватель спецдисциплин: Электротехнические материалы, Электрические измерения,Электрические машины,</t>
  </si>
  <si>
    <t>№0538693, 08.07.2005г</t>
  </si>
  <si>
    <t>12л,11м, 19дн</t>
  </si>
  <si>
    <t>преподаватель спецдисциплин: Основы компьютерных технологий</t>
  </si>
  <si>
    <t>КПИ</t>
  </si>
  <si>
    <t>№077259, 10.07.1985г</t>
  </si>
  <si>
    <t>преподаватель спецдсциплин: Электрооборудование предприятий и гражданских зданий,  Основы электропривода, Автоматическое управление</t>
  </si>
  <si>
    <t>преподаватель спецдисциплин: Электроснабжение предприятий и гражданских зданий</t>
  </si>
  <si>
    <t xml:space="preserve"> КИЭУ им.М.Дулатова</t>
  </si>
  <si>
    <t>№ 0741171, 25.02.2006г</t>
  </si>
  <si>
    <t>12л,11м,11дн</t>
  </si>
  <si>
    <t xml:space="preserve">преподаватель спецдисциплин Эксплуатация и ремонт электрооб., Электрические схемы </t>
  </si>
  <si>
    <t xml:space="preserve"> Инновационный Евразийский университет г.Павлодар</t>
  </si>
  <si>
    <t>№ 0760987, 26.02.2016</t>
  </si>
  <si>
    <t>до одного года</t>
  </si>
  <si>
    <t>преподаватель спецдисциплин : Наладка электрооборудования</t>
  </si>
  <si>
    <t>практика</t>
  </si>
  <si>
    <t>зУЭ-4</t>
  </si>
  <si>
    <t>3 курс</t>
  </si>
  <si>
    <t>зУЭ-5</t>
  </si>
  <si>
    <t xml:space="preserve">преподаватель спецдисциплин: Электротехнические материалы, Электрические машины, Охрана труда, </t>
  </si>
  <si>
    <t xml:space="preserve">преподаватель спецдисциплин Эксплуатация и ремонт электрооборудования </t>
  </si>
  <si>
    <t>преподаватель спецдисциплин: Экономика отрасли</t>
  </si>
  <si>
    <t>1216000 «Элеваторное, мукомольное, крупяное и комбикормовое производство»</t>
  </si>
  <si>
    <t>1216063 «Техник-технолог»</t>
  </si>
  <si>
    <t>зУТЗ-23</t>
  </si>
  <si>
    <t xml:space="preserve"> КСХИ</t>
  </si>
  <si>
    <t>№180654, 29.12.1997г</t>
  </si>
  <si>
    <t>21г,0м,13дн</t>
  </si>
  <si>
    <t>преподаватель  спецдисциплин  :Товароведение и хранение зерна и продуктов его переработки</t>
  </si>
  <si>
    <t xml:space="preserve"> Всесоюзный заочный институт пищевой промышленности г.Москва</t>
  </si>
  <si>
    <t>№224923, 04.04.1991г</t>
  </si>
  <si>
    <t>27 лет</t>
  </si>
  <si>
    <t xml:space="preserve"> Казахский НАУ, Кустанайский СХИ</t>
  </si>
  <si>
    <t>№0011448, 30.03.2005г, №0087552,12.04. 1996г</t>
  </si>
  <si>
    <t>16л, 1м,17дн</t>
  </si>
  <si>
    <t>преподаватель  спецдисциплин:  Технология мукомольно-крупяного производства, преддипломная практика</t>
  </si>
  <si>
    <t xml:space="preserve">преподаватель  спецдисциплин:  Технология мукомольно-крупяного производства, Производственно-технологический контроль, </t>
  </si>
  <si>
    <t>преподаватель  спецдисциплин:  Технология мукомольно-крупяного производства, Производственно-технологический контроль, Проектирование</t>
  </si>
  <si>
    <t>преподаватель экономических дисциплин : Экономика отрасли</t>
  </si>
  <si>
    <t>№0048741, 27.06.2014г</t>
  </si>
  <si>
    <t>3г,4м,28дн</t>
  </si>
  <si>
    <t>преподаватель спецдисциплин:  Аспирация, вентиляция и пневмотранспорт</t>
  </si>
  <si>
    <t>зУТЗ-24</t>
  </si>
  <si>
    <t xml:space="preserve">преподаватель спецдисциплин: Основы электротехники и электроники, </t>
  </si>
  <si>
    <t xml:space="preserve">преподаватель  спецдисциплин:  Технология мукомольно-крупяного производства, Основы стандартизации, сертификации </t>
  </si>
  <si>
    <t>преподаватель спецдисциплин:  Аспирация, вентиляция и пневмотранспорт, Подъемно-транспортные устройства и механизмы</t>
  </si>
  <si>
    <t>преподаватель спецдисциплин: охрана труда</t>
  </si>
  <si>
    <t>КИНЭУ им.М.Дулатова</t>
  </si>
  <si>
    <t>№0958679, 15.06.2016г</t>
  </si>
  <si>
    <t>7л,2м,0дн</t>
  </si>
  <si>
    <t>преподаватель спецдисциплин : Информационные технологии в профессиональной деятельности</t>
  </si>
  <si>
    <t xml:space="preserve">преподаватель  спецдисциплин  :Товароведение и хранение зерна и продуктов его переработки, </t>
  </si>
  <si>
    <t xml:space="preserve"> Костанайский инженерно-экономическимй университет имени М.Дулатова</t>
  </si>
  <si>
    <t>№0639853,21.02. 2014г</t>
  </si>
  <si>
    <t>3 года</t>
  </si>
  <si>
    <t>преподаватель спецдисциплин :Технология элеваторного производства</t>
  </si>
  <si>
    <t>преподаватель казахского языка и литературы (Делопроизводство на гос.языке)</t>
  </si>
  <si>
    <t>№324706, 04.07.1989г</t>
  </si>
  <si>
    <t>30 лет</t>
  </si>
  <si>
    <t>преподаватель спецдисциплин :Технология хлебопекарного и макоронного производства</t>
  </si>
  <si>
    <t xml:space="preserve"> Костанайский инженерно-экономический университет им.М.Дулатова </t>
  </si>
  <si>
    <t>№1074064, 2017г</t>
  </si>
  <si>
    <t>12л, 3м,0дн</t>
  </si>
  <si>
    <t>преподаватель  спецдисциплин Проектирование</t>
  </si>
  <si>
    <t>преподаватель  спецдисциплин: преддипломная практика</t>
  </si>
  <si>
    <t>преподаватель  спецдисциплин: Итоговая аттестация</t>
  </si>
  <si>
    <t xml:space="preserve">преподаватель Профессиональный иностранный язык    </t>
  </si>
  <si>
    <t>преподаватель спецдисциплин: основы экономики, Рыночная экономика и экономика отрасли</t>
  </si>
  <si>
    <t>преподаватель Профессиональный казахский  язык     , делопроизводство</t>
  </si>
  <si>
    <t>преподаватель химии и биологии</t>
  </si>
  <si>
    <t>№673438, 30.06.1990г</t>
  </si>
  <si>
    <t>29 лет</t>
  </si>
  <si>
    <t>преподаватель спецдисциплин Товароведение</t>
  </si>
  <si>
    <t>преподаватель спецдисциплин: Основы маркетинга, Менеджмент</t>
  </si>
  <si>
    <t>№200545,12.03. 2004г</t>
  </si>
  <si>
    <t>15 лет, 3мес.</t>
  </si>
  <si>
    <t>преподаватель спецдисциплин Справочно-информационная служба</t>
  </si>
  <si>
    <t xml:space="preserve">преподаватель спецдисциплин: Охрана труда                    </t>
  </si>
  <si>
    <t>преподаватель  спецдисциплин: Стандартизация</t>
  </si>
  <si>
    <t>консультации</t>
  </si>
  <si>
    <t>зСТ-1</t>
  </si>
  <si>
    <t xml:space="preserve">0601000 «Стандартизация, метрология и сертификация» (по отраслям) </t>
  </si>
  <si>
    <t>0601013 Техник по стандартизации</t>
  </si>
  <si>
    <t>итоговая аттестация</t>
  </si>
  <si>
    <t>зМ-1</t>
  </si>
  <si>
    <t>1219000 «Хлебопекарное, макаронное и кондитерское производство»</t>
  </si>
  <si>
    <t>1219243 Техник-технолог</t>
  </si>
  <si>
    <t>зУХП-13</t>
  </si>
  <si>
    <t>свод часов</t>
  </si>
  <si>
    <t>Практика</t>
  </si>
  <si>
    <t xml:space="preserve"> Звено, ступень по блокам </t>
  </si>
  <si>
    <t>Оклад согласно ППРК № 1193 от 31.12.2015 г.</t>
  </si>
  <si>
    <t xml:space="preserve">Число часов в месяц </t>
  </si>
  <si>
    <t>Стоимость часа</t>
  </si>
  <si>
    <t xml:space="preserve">Заработная плата в месяц по НСОТ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</si>
</sst>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vertical="top"/>
    </xf>
    <xf numFmtId="4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/>
    <xf numFmtId="0" fontId="4" fillId="0" borderId="0" xfId="1" applyFont="1" applyFill="1"/>
    <xf numFmtId="0" fontId="10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3" fillId="0" borderId="0" xfId="1" applyFont="1" applyFill="1"/>
    <xf numFmtId="0" fontId="2" fillId="0" borderId="0" xfId="1" applyFill="1"/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1" fontId="4" fillId="0" borderId="2" xfId="1" applyNumberFormat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vertical="top" wrapText="1"/>
    </xf>
    <xf numFmtId="1" fontId="4" fillId="0" borderId="2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2" fillId="0" borderId="0" xfId="1" applyFill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 shrinkToFit="1"/>
    </xf>
    <xf numFmtId="0" fontId="4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0" borderId="0" xfId="1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7" fillId="0" borderId="0" xfId="1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2" xfId="1" applyFont="1" applyFill="1" applyBorder="1" applyAlignment="1">
      <alignment horizontal="center" wrapText="1"/>
    </xf>
    <xf numFmtId="1" fontId="10" fillId="0" borderId="2" xfId="1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2" fillId="0" borderId="0" xfId="1" applyFill="1" applyAlignment="1">
      <alignment horizontal="center" vertical="top" wrapText="1"/>
    </xf>
    <xf numFmtId="0" fontId="2" fillId="0" borderId="0" xfId="1" applyFill="1" applyAlignment="1">
      <alignment horizontal="center"/>
    </xf>
    <xf numFmtId="49" fontId="10" fillId="0" borderId="2" xfId="1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38" fontId="4" fillId="0" borderId="1" xfId="0" applyNumberFormat="1" applyFont="1" applyFill="1" applyBorder="1" applyAlignment="1">
      <alignment horizontal="center" vertical="top" wrapText="1"/>
    </xf>
    <xf numFmtId="38" fontId="4" fillId="0" borderId="3" xfId="0" applyNumberFormat="1" applyFont="1" applyFill="1" applyBorder="1" applyAlignment="1">
      <alignment horizontal="center" vertical="top" wrapText="1"/>
    </xf>
    <xf numFmtId="38" fontId="4" fillId="0" borderId="4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7" fillId="0" borderId="0" xfId="1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40" fontId="4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3"/>
  <sheetViews>
    <sheetView view="pageBreakPreview" zoomScaleNormal="80" zoomScaleSheetLayoutView="100" workbookViewId="0">
      <selection activeCell="B22" sqref="B1:B1048576"/>
    </sheetView>
  </sheetViews>
  <sheetFormatPr defaultRowHeight="12.75" x14ac:dyDescent="0.2"/>
  <cols>
    <col min="1" max="1" width="3.140625" style="13" customWidth="1"/>
    <col min="2" max="2" width="16.28515625" style="13" customWidth="1"/>
    <col min="3" max="3" width="25.85546875" style="13" customWidth="1"/>
    <col min="4" max="4" width="19.285156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4" width="8.5703125" style="13" customWidth="1"/>
    <col min="15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hidden="1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15" x14ac:dyDescent="0.25">
      <c r="A12" s="2"/>
      <c r="B12" s="2"/>
      <c r="C12" s="2"/>
      <c r="D12" s="2"/>
      <c r="E12" s="2" t="s">
        <v>6</v>
      </c>
      <c r="F12" s="2"/>
      <c r="G12" s="64" t="s">
        <v>42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43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44</v>
      </c>
      <c r="H14" s="2"/>
      <c r="I14" s="7" t="s">
        <v>45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11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11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J33</f>
        <v>31.2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hidden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hidden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157.5" x14ac:dyDescent="0.25">
      <c r="A25" s="15">
        <v>1</v>
      </c>
      <c r="B25" s="10" t="s">
        <v>56</v>
      </c>
      <c r="C25" s="10" t="s">
        <v>30</v>
      </c>
      <c r="D25" s="24" t="s">
        <v>53</v>
      </c>
      <c r="E25" s="24" t="s">
        <v>54</v>
      </c>
      <c r="F25" s="24" t="s">
        <v>55</v>
      </c>
      <c r="G25" s="41" t="s">
        <v>50</v>
      </c>
      <c r="H25" s="42">
        <v>85653</v>
      </c>
      <c r="I25" s="16">
        <f t="shared" ref="I25:I32" si="0">H25/72</f>
        <v>1189.625</v>
      </c>
      <c r="J25" s="15">
        <f>1+1+1+1</f>
        <v>4</v>
      </c>
      <c r="K25" s="17">
        <f t="shared" ref="K25:K32" si="1">I25*J25</f>
        <v>4758.5</v>
      </c>
      <c r="L25" s="15"/>
      <c r="M25" s="15"/>
      <c r="N25" s="15"/>
      <c r="O25" s="15"/>
      <c r="P25" s="15"/>
      <c r="Q25" s="15"/>
      <c r="R25" s="15"/>
      <c r="S25" s="17"/>
      <c r="T25" s="17">
        <f t="shared" ref="T25:T32" si="2">K25*10%</f>
        <v>475.85</v>
      </c>
      <c r="U25" s="17">
        <f t="shared" ref="U25:U32" si="3">K25+L25+M25+P25+Q25+R25+S25+T25</f>
        <v>5234.3500000000004</v>
      </c>
    </row>
    <row r="26" spans="1:21" ht="110.25" x14ac:dyDescent="0.25">
      <c r="A26" s="18">
        <v>2</v>
      </c>
      <c r="B26" s="10" t="s">
        <v>90</v>
      </c>
      <c r="C26" s="10" t="s">
        <v>30</v>
      </c>
      <c r="D26" s="24" t="s">
        <v>60</v>
      </c>
      <c r="E26" s="24" t="s">
        <v>61</v>
      </c>
      <c r="F26" s="24" t="s">
        <v>62</v>
      </c>
      <c r="G26" s="41" t="s">
        <v>50</v>
      </c>
      <c r="H26" s="42">
        <v>89016</v>
      </c>
      <c r="I26" s="16">
        <f t="shared" si="0"/>
        <v>1236.3333333333333</v>
      </c>
      <c r="J26" s="15">
        <f>4.2+1.4</f>
        <v>5.6</v>
      </c>
      <c r="K26" s="17">
        <f t="shared" si="1"/>
        <v>6923.4666666666662</v>
      </c>
      <c r="L26" s="15"/>
      <c r="M26" s="15"/>
      <c r="N26" s="15"/>
      <c r="O26" s="15"/>
      <c r="P26" s="15"/>
      <c r="Q26" s="15"/>
      <c r="R26" s="15"/>
      <c r="S26" s="17"/>
      <c r="T26" s="17">
        <f t="shared" si="2"/>
        <v>692.34666666666669</v>
      </c>
      <c r="U26" s="17">
        <f t="shared" si="3"/>
        <v>7615.8133333333326</v>
      </c>
    </row>
    <row r="27" spans="1:21" ht="47.25" x14ac:dyDescent="0.25">
      <c r="A27" s="18">
        <v>3</v>
      </c>
      <c r="B27" s="10" t="s">
        <v>51</v>
      </c>
      <c r="C27" s="10" t="s">
        <v>30</v>
      </c>
      <c r="D27" s="10"/>
      <c r="E27" s="10"/>
      <c r="F27" s="44" t="s">
        <v>52</v>
      </c>
      <c r="G27" s="44" t="s">
        <v>50</v>
      </c>
      <c r="H27" s="42">
        <v>85653</v>
      </c>
      <c r="I27" s="16">
        <f t="shared" si="0"/>
        <v>1189.625</v>
      </c>
      <c r="J27" s="15">
        <v>1.8</v>
      </c>
      <c r="K27" s="17">
        <f t="shared" si="1"/>
        <v>2141.3250000000003</v>
      </c>
      <c r="L27" s="15"/>
      <c r="M27" s="15"/>
      <c r="N27" s="15"/>
      <c r="O27" s="15"/>
      <c r="P27" s="17"/>
      <c r="Q27" s="15"/>
      <c r="R27" s="15"/>
      <c r="S27" s="17"/>
      <c r="T27" s="17">
        <f t="shared" si="2"/>
        <v>214.13250000000005</v>
      </c>
      <c r="U27" s="17">
        <f t="shared" si="3"/>
        <v>2355.4575000000004</v>
      </c>
    </row>
    <row r="28" spans="1:21" ht="94.5" x14ac:dyDescent="0.25">
      <c r="A28" s="15">
        <v>4</v>
      </c>
      <c r="B28" s="10" t="s">
        <v>92</v>
      </c>
      <c r="C28" s="10" t="s">
        <v>30</v>
      </c>
      <c r="D28" s="10" t="s">
        <v>57</v>
      </c>
      <c r="E28" s="24" t="s">
        <v>70</v>
      </c>
      <c r="F28" s="24" t="s">
        <v>71</v>
      </c>
      <c r="G28" s="41" t="s">
        <v>50</v>
      </c>
      <c r="H28" s="42">
        <v>90609</v>
      </c>
      <c r="I28" s="16">
        <f t="shared" si="0"/>
        <v>1258.4583333333333</v>
      </c>
      <c r="J28" s="15">
        <f>3+2.8</f>
        <v>5.8</v>
      </c>
      <c r="K28" s="17">
        <f t="shared" si="1"/>
        <v>7299.0583333333325</v>
      </c>
      <c r="L28" s="15"/>
      <c r="M28" s="15"/>
      <c r="N28" s="15"/>
      <c r="O28" s="15"/>
      <c r="P28" s="15"/>
      <c r="Q28" s="15"/>
      <c r="R28" s="15"/>
      <c r="S28" s="17"/>
      <c r="T28" s="17">
        <f t="shared" si="2"/>
        <v>729.90583333333325</v>
      </c>
      <c r="U28" s="17">
        <f t="shared" si="3"/>
        <v>8028.9641666666657</v>
      </c>
    </row>
    <row r="29" spans="1:21" ht="126" x14ac:dyDescent="0.25">
      <c r="A29" s="18">
        <v>5</v>
      </c>
      <c r="B29" s="10" t="s">
        <v>89</v>
      </c>
      <c r="C29" s="10" t="s">
        <v>30</v>
      </c>
      <c r="D29" s="24" t="s">
        <v>57</v>
      </c>
      <c r="E29" s="24" t="s">
        <v>58</v>
      </c>
      <c r="F29" s="24" t="s">
        <v>59</v>
      </c>
      <c r="G29" s="41" t="s">
        <v>31</v>
      </c>
      <c r="H29" s="42">
        <v>93971</v>
      </c>
      <c r="I29" s="16">
        <f t="shared" si="0"/>
        <v>1305.1527777777778</v>
      </c>
      <c r="J29" s="15">
        <f>1+2.2+2.2</f>
        <v>5.4</v>
      </c>
      <c r="K29" s="17">
        <f t="shared" si="1"/>
        <v>7047.8250000000007</v>
      </c>
      <c r="L29" s="15"/>
      <c r="M29" s="15"/>
      <c r="N29" s="15"/>
      <c r="O29" s="15"/>
      <c r="P29" s="15"/>
      <c r="Q29" s="15"/>
      <c r="R29" s="15"/>
      <c r="S29" s="17"/>
      <c r="T29" s="17">
        <f t="shared" si="2"/>
        <v>704.78250000000014</v>
      </c>
      <c r="U29" s="17">
        <f t="shared" si="3"/>
        <v>7752.607500000001</v>
      </c>
    </row>
    <row r="30" spans="1:21" ht="110.25" x14ac:dyDescent="0.25">
      <c r="A30" s="18">
        <v>6</v>
      </c>
      <c r="B30" s="10" t="s">
        <v>91</v>
      </c>
      <c r="C30" s="10" t="s">
        <v>30</v>
      </c>
      <c r="D30" s="10" t="s">
        <v>67</v>
      </c>
      <c r="E30" s="24" t="s">
        <v>68</v>
      </c>
      <c r="F30" s="24" t="s">
        <v>69</v>
      </c>
      <c r="G30" s="41" t="s">
        <v>50</v>
      </c>
      <c r="H30" s="42">
        <v>87246</v>
      </c>
      <c r="I30" s="16">
        <f t="shared" si="0"/>
        <v>1211.75</v>
      </c>
      <c r="J30" s="15">
        <v>2.4</v>
      </c>
      <c r="K30" s="17">
        <f t="shared" si="1"/>
        <v>2908.2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290.82</v>
      </c>
      <c r="U30" s="17">
        <f t="shared" si="3"/>
        <v>3199.02</v>
      </c>
    </row>
    <row r="31" spans="1:21" ht="47.25" x14ac:dyDescent="0.25">
      <c r="A31" s="15">
        <v>7</v>
      </c>
      <c r="B31" s="10" t="s">
        <v>63</v>
      </c>
      <c r="C31" s="10" t="s">
        <v>30</v>
      </c>
      <c r="D31" s="25" t="s">
        <v>64</v>
      </c>
      <c r="E31" s="24" t="s">
        <v>65</v>
      </c>
      <c r="F31" s="24" t="s">
        <v>66</v>
      </c>
      <c r="G31" s="41" t="s">
        <v>50</v>
      </c>
      <c r="H31" s="42">
        <v>93971</v>
      </c>
      <c r="I31" s="16">
        <f t="shared" si="0"/>
        <v>1305.1527777777778</v>
      </c>
      <c r="J31" s="15">
        <v>4</v>
      </c>
      <c r="K31" s="17">
        <f t="shared" si="1"/>
        <v>5220.6111111111113</v>
      </c>
      <c r="L31" s="15"/>
      <c r="M31" s="15"/>
      <c r="N31" s="15"/>
      <c r="O31" s="15"/>
      <c r="P31" s="17"/>
      <c r="Q31" s="15"/>
      <c r="R31" s="15"/>
      <c r="S31" s="17"/>
      <c r="T31" s="17">
        <f t="shared" si="2"/>
        <v>522.06111111111113</v>
      </c>
      <c r="U31" s="17">
        <f t="shared" si="3"/>
        <v>5742.6722222222224</v>
      </c>
    </row>
    <row r="32" spans="1:21" ht="78.75" x14ac:dyDescent="0.25">
      <c r="A32" s="18">
        <v>8</v>
      </c>
      <c r="B32" s="10" t="s">
        <v>46</v>
      </c>
      <c r="C32" s="10" t="s">
        <v>30</v>
      </c>
      <c r="D32" s="24" t="s">
        <v>47</v>
      </c>
      <c r="E32" s="24" t="s">
        <v>48</v>
      </c>
      <c r="F32" s="24" t="s">
        <v>49</v>
      </c>
      <c r="G32" s="41" t="s">
        <v>50</v>
      </c>
      <c r="H32" s="42">
        <v>85653</v>
      </c>
      <c r="I32" s="16">
        <f t="shared" si="0"/>
        <v>1189.625</v>
      </c>
      <c r="J32" s="15">
        <v>2.2000000000000002</v>
      </c>
      <c r="K32" s="17">
        <f t="shared" si="1"/>
        <v>2617.1750000000002</v>
      </c>
      <c r="L32" s="15"/>
      <c r="M32" s="15"/>
      <c r="N32" s="15"/>
      <c r="O32" s="15"/>
      <c r="P32" s="17"/>
      <c r="Q32" s="17"/>
      <c r="R32" s="17"/>
      <c r="S32" s="17"/>
      <c r="T32" s="17">
        <f t="shared" si="2"/>
        <v>261.71750000000003</v>
      </c>
      <c r="U32" s="17">
        <f t="shared" si="3"/>
        <v>2878.8925000000004</v>
      </c>
    </row>
    <row r="33" spans="1:21" ht="15" x14ac:dyDescent="0.2">
      <c r="A33" s="34"/>
      <c r="B33" s="34"/>
      <c r="C33" s="34"/>
      <c r="D33" s="34"/>
      <c r="E33" s="34"/>
      <c r="F33" s="34"/>
      <c r="G33" s="35"/>
      <c r="H33" s="35"/>
      <c r="I33" s="19"/>
      <c r="J33" s="35">
        <f>SUM(J25:J32)</f>
        <v>31.2</v>
      </c>
      <c r="K33" s="20">
        <f t="shared" ref="K33:U33" si="4">SUM(K25:K32)</f>
        <v>38916.161111111112</v>
      </c>
      <c r="L33" s="20">
        <f t="shared" si="4"/>
        <v>0</v>
      </c>
      <c r="M33" s="20">
        <f t="shared" si="4"/>
        <v>0</v>
      </c>
      <c r="N33" s="20"/>
      <c r="O33" s="20"/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3891.6161111111119</v>
      </c>
      <c r="U33" s="20">
        <f t="shared" si="4"/>
        <v>42807.777222222227</v>
      </c>
    </row>
    <row r="34" spans="1:2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</row>
    <row r="35" spans="1:21" x14ac:dyDescent="0.2">
      <c r="A35" s="22"/>
      <c r="B35" s="63"/>
      <c r="C35" s="63"/>
      <c r="D35" s="37"/>
      <c r="E35" s="3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">
      <c r="A36" s="22"/>
      <c r="B36" s="53"/>
      <c r="C36" s="11"/>
      <c r="D36" s="67" t="s">
        <v>72</v>
      </c>
      <c r="E36" s="67"/>
      <c r="F36" s="66" t="s">
        <v>73</v>
      </c>
      <c r="G36" s="66"/>
      <c r="H36" s="38"/>
      <c r="I36" s="38"/>
      <c r="J36" s="38"/>
      <c r="K36" s="67" t="s">
        <v>74</v>
      </c>
      <c r="L36" s="67"/>
      <c r="M36" s="67"/>
      <c r="N36" s="67"/>
      <c r="O36" s="67"/>
      <c r="P36" s="67"/>
      <c r="Q36" s="67"/>
      <c r="R36" s="67"/>
      <c r="S36" s="67"/>
      <c r="T36" s="67"/>
      <c r="U36" s="22"/>
    </row>
    <row r="37" spans="1:21" x14ac:dyDescent="0.2">
      <c r="A37" s="22"/>
      <c r="B37" s="11"/>
      <c r="C37" s="11"/>
      <c r="D37" s="38"/>
      <c r="E37" s="38"/>
      <c r="F37" s="61" t="s">
        <v>75</v>
      </c>
      <c r="G37" s="61"/>
      <c r="H37" s="36"/>
      <c r="I37" s="36"/>
      <c r="J37" s="36"/>
      <c r="K37" s="62" t="s">
        <v>76</v>
      </c>
      <c r="L37" s="62"/>
      <c r="M37" s="62"/>
      <c r="N37" s="62"/>
      <c r="O37" s="62"/>
      <c r="P37" s="62"/>
      <c r="Q37" s="62"/>
      <c r="R37" s="62"/>
      <c r="S37" s="62"/>
      <c r="T37" s="6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</sheetData>
  <mergeCells count="28">
    <mergeCell ref="F37:G37"/>
    <mergeCell ref="K37:T37"/>
    <mergeCell ref="B35:C35"/>
    <mergeCell ref="G12:K12"/>
    <mergeCell ref="G13:P13"/>
    <mergeCell ref="D36:E36"/>
    <mergeCell ref="F36:G36"/>
    <mergeCell ref="K36:T36"/>
    <mergeCell ref="L22:S22"/>
    <mergeCell ref="T22:T24"/>
    <mergeCell ref="F22:F24"/>
    <mergeCell ref="G22:G24"/>
    <mergeCell ref="H22:H24"/>
    <mergeCell ref="I22:I24"/>
    <mergeCell ref="J22:J24"/>
    <mergeCell ref="U22:U24"/>
    <mergeCell ref="L23:L24"/>
    <mergeCell ref="M23:M24"/>
    <mergeCell ref="N23:P23"/>
    <mergeCell ref="Q23:Q24"/>
    <mergeCell ref="R23:R24"/>
    <mergeCell ref="S23:S24"/>
    <mergeCell ref="K22:K24"/>
    <mergeCell ref="A22:A24"/>
    <mergeCell ref="B22:B24"/>
    <mergeCell ref="C22:C24"/>
    <mergeCell ref="D22:D24"/>
    <mergeCell ref="E22:E24"/>
  </mergeCells>
  <pageMargins left="0" right="0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D4" sqref="D4"/>
    </sheetView>
  </sheetViews>
  <sheetFormatPr defaultRowHeight="15" x14ac:dyDescent="0.25"/>
  <sheetData>
    <row r="3" spans="2:4" x14ac:dyDescent="0.25">
      <c r="B3" t="s">
        <v>200</v>
      </c>
      <c r="D3">
        <f>'зЭБ-14'!J33+'зЭБ-13'!J31+'зМ-1'!J33+'зУЭ-5'!J32+'зУЭ-4'!J31+'зУТЗ-23'!J31+'зУТЗ-24'!J36+'зУХП-13'!J30+'зСТ-1'!J36</f>
        <v>271.79999999999995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1"/>
  <sheetViews>
    <sheetView zoomScaleNormal="10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16.28515625" style="13" customWidth="1"/>
    <col min="3" max="3" width="26.5703125" style="13" customWidth="1"/>
    <col min="4" max="4" width="19.285156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15" x14ac:dyDescent="0.25">
      <c r="A12" s="2"/>
      <c r="B12" s="2"/>
      <c r="C12" s="2"/>
      <c r="D12" s="2"/>
      <c r="E12" s="2" t="s">
        <v>6</v>
      </c>
      <c r="F12" s="2"/>
      <c r="G12" s="64" t="s">
        <v>42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43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78</v>
      </c>
      <c r="H14" s="2"/>
      <c r="I14" s="7" t="s">
        <v>77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12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12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J31</f>
        <v>39.4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141.75" x14ac:dyDescent="0.25">
      <c r="A25" s="15">
        <v>1</v>
      </c>
      <c r="B25" s="10" t="s">
        <v>85</v>
      </c>
      <c r="C25" s="10" t="s">
        <v>30</v>
      </c>
      <c r="D25" s="24" t="s">
        <v>81</v>
      </c>
      <c r="E25" s="24" t="s">
        <v>82</v>
      </c>
      <c r="F25" s="24" t="s">
        <v>83</v>
      </c>
      <c r="G25" s="41" t="s">
        <v>50</v>
      </c>
      <c r="H25" s="42">
        <v>79460</v>
      </c>
      <c r="I25" s="43">
        <f t="shared" ref="I25:I30" si="0">H25/72</f>
        <v>1103.6111111111111</v>
      </c>
      <c r="J25" s="39">
        <f>2.2+4.4</f>
        <v>6.6000000000000005</v>
      </c>
      <c r="K25" s="40">
        <f t="shared" ref="K25:K30" si="1">I25*J25</f>
        <v>7283.8333333333339</v>
      </c>
      <c r="L25" s="39"/>
      <c r="M25" s="39"/>
      <c r="N25" s="39"/>
      <c r="O25" s="39"/>
      <c r="P25" s="40"/>
      <c r="Q25" s="39"/>
      <c r="R25" s="39"/>
      <c r="S25" s="40"/>
      <c r="T25" s="40">
        <f t="shared" ref="T25:T30" si="2">K25*10%</f>
        <v>728.38333333333344</v>
      </c>
      <c r="U25" s="40">
        <f t="shared" ref="U25:U30" si="3">K25+L25+M25+P25+Q25+R25+S25+T25</f>
        <v>8012.2166666666672</v>
      </c>
    </row>
    <row r="26" spans="1:21" ht="126" x14ac:dyDescent="0.25">
      <c r="A26" s="18">
        <v>2</v>
      </c>
      <c r="B26" s="10" t="s">
        <v>87</v>
      </c>
      <c r="C26" s="10" t="s">
        <v>30</v>
      </c>
      <c r="D26" s="24" t="s">
        <v>57</v>
      </c>
      <c r="E26" s="24" t="s">
        <v>70</v>
      </c>
      <c r="F26" s="24" t="s">
        <v>71</v>
      </c>
      <c r="G26" s="41" t="s">
        <v>50</v>
      </c>
      <c r="H26" s="42">
        <v>90609</v>
      </c>
      <c r="I26" s="43">
        <f t="shared" si="0"/>
        <v>1258.4583333333333</v>
      </c>
      <c r="J26" s="39">
        <f>3.2+2+2.8</f>
        <v>8</v>
      </c>
      <c r="K26" s="40">
        <f t="shared" si="1"/>
        <v>10067.666666666666</v>
      </c>
      <c r="L26" s="39"/>
      <c r="M26" s="39"/>
      <c r="N26" s="39"/>
      <c r="O26" s="39"/>
      <c r="P26" s="39"/>
      <c r="Q26" s="39"/>
      <c r="R26" s="39"/>
      <c r="S26" s="40"/>
      <c r="T26" s="40">
        <f t="shared" si="2"/>
        <v>1006.7666666666667</v>
      </c>
      <c r="U26" s="40">
        <f t="shared" si="3"/>
        <v>11074.433333333332</v>
      </c>
    </row>
    <row r="27" spans="1:21" ht="110.25" x14ac:dyDescent="0.25">
      <c r="A27" s="18">
        <v>3</v>
      </c>
      <c r="B27" s="10" t="s">
        <v>88</v>
      </c>
      <c r="C27" s="10" t="s">
        <v>30</v>
      </c>
      <c r="D27" s="24" t="s">
        <v>57</v>
      </c>
      <c r="E27" s="24" t="s">
        <v>58</v>
      </c>
      <c r="F27" s="24" t="s">
        <v>59</v>
      </c>
      <c r="G27" s="41" t="s">
        <v>31</v>
      </c>
      <c r="H27" s="42">
        <v>93971</v>
      </c>
      <c r="I27" s="43">
        <f t="shared" si="0"/>
        <v>1305.1527777777778</v>
      </c>
      <c r="J27" s="39">
        <f>4+1.4</f>
        <v>5.4</v>
      </c>
      <c r="K27" s="40">
        <f t="shared" si="1"/>
        <v>7047.8250000000007</v>
      </c>
      <c r="L27" s="39"/>
      <c r="M27" s="39"/>
      <c r="N27" s="39"/>
      <c r="O27" s="39"/>
      <c r="P27" s="39"/>
      <c r="Q27" s="39"/>
      <c r="R27" s="39"/>
      <c r="S27" s="40"/>
      <c r="T27" s="40">
        <f t="shared" si="2"/>
        <v>704.78250000000014</v>
      </c>
      <c r="U27" s="40">
        <f t="shared" si="3"/>
        <v>7752.607500000001</v>
      </c>
    </row>
    <row r="28" spans="1:21" ht="94.5" x14ac:dyDescent="0.25">
      <c r="A28" s="15">
        <v>4</v>
      </c>
      <c r="B28" s="10" t="s">
        <v>86</v>
      </c>
      <c r="C28" s="10" t="s">
        <v>30</v>
      </c>
      <c r="D28" s="24" t="s">
        <v>47</v>
      </c>
      <c r="E28" s="24" t="s">
        <v>48</v>
      </c>
      <c r="F28" s="24" t="s">
        <v>49</v>
      </c>
      <c r="G28" s="41" t="s">
        <v>50</v>
      </c>
      <c r="H28" s="42">
        <v>85653</v>
      </c>
      <c r="I28" s="43">
        <f t="shared" si="0"/>
        <v>1189.625</v>
      </c>
      <c r="J28" s="39">
        <v>2.2000000000000002</v>
      </c>
      <c r="K28" s="40">
        <f t="shared" si="1"/>
        <v>2617.1750000000002</v>
      </c>
      <c r="L28" s="39"/>
      <c r="M28" s="39"/>
      <c r="N28" s="39"/>
      <c r="O28" s="39"/>
      <c r="P28" s="39"/>
      <c r="Q28" s="39"/>
      <c r="R28" s="39"/>
      <c r="S28" s="40"/>
      <c r="T28" s="40">
        <f t="shared" si="2"/>
        <v>261.71750000000003</v>
      </c>
      <c r="U28" s="40">
        <f t="shared" si="3"/>
        <v>2878.8925000000004</v>
      </c>
    </row>
    <row r="29" spans="1:21" ht="78.75" x14ac:dyDescent="0.25">
      <c r="A29" s="18">
        <v>5</v>
      </c>
      <c r="B29" s="10" t="s">
        <v>84</v>
      </c>
      <c r="C29" s="10" t="s">
        <v>30</v>
      </c>
      <c r="D29" s="24" t="s">
        <v>47</v>
      </c>
      <c r="E29" s="24" t="s">
        <v>79</v>
      </c>
      <c r="F29" s="24" t="s">
        <v>80</v>
      </c>
      <c r="G29" s="41" t="s">
        <v>50</v>
      </c>
      <c r="H29" s="42">
        <v>89016</v>
      </c>
      <c r="I29" s="43">
        <f t="shared" si="0"/>
        <v>1236.3333333333333</v>
      </c>
      <c r="J29" s="39">
        <v>3</v>
      </c>
      <c r="K29" s="40">
        <f t="shared" si="1"/>
        <v>3709</v>
      </c>
      <c r="L29" s="39"/>
      <c r="M29" s="39"/>
      <c r="N29" s="39"/>
      <c r="O29" s="39"/>
      <c r="P29" s="40"/>
      <c r="Q29" s="40"/>
      <c r="R29" s="40"/>
      <c r="S29" s="40"/>
      <c r="T29" s="40">
        <f t="shared" si="2"/>
        <v>370.90000000000003</v>
      </c>
      <c r="U29" s="40">
        <f t="shared" si="3"/>
        <v>4079.9</v>
      </c>
    </row>
    <row r="30" spans="1:21" ht="44.25" customHeight="1" x14ac:dyDescent="0.25">
      <c r="A30" s="18">
        <v>6</v>
      </c>
      <c r="B30" s="10" t="s">
        <v>201</v>
      </c>
      <c r="C30" s="10" t="s">
        <v>30</v>
      </c>
      <c r="D30" s="10"/>
      <c r="E30" s="10"/>
      <c r="F30" s="44" t="s">
        <v>52</v>
      </c>
      <c r="G30" s="41" t="s">
        <v>50</v>
      </c>
      <c r="H30" s="42">
        <v>85653</v>
      </c>
      <c r="I30" s="43">
        <f t="shared" si="0"/>
        <v>1189.625</v>
      </c>
      <c r="J30" s="39">
        <v>14.2</v>
      </c>
      <c r="K30" s="40">
        <f t="shared" si="1"/>
        <v>16892.674999999999</v>
      </c>
      <c r="L30" s="39"/>
      <c r="M30" s="39"/>
      <c r="N30" s="39"/>
      <c r="O30" s="39"/>
      <c r="P30" s="40"/>
      <c r="Q30" s="40"/>
      <c r="R30" s="40"/>
      <c r="S30" s="40"/>
      <c r="T30" s="40">
        <f t="shared" si="2"/>
        <v>1689.2674999999999</v>
      </c>
      <c r="U30" s="40">
        <f t="shared" si="3"/>
        <v>18581.942499999997</v>
      </c>
    </row>
    <row r="31" spans="1:21" ht="15" x14ac:dyDescent="0.2">
      <c r="A31" s="33"/>
      <c r="B31" s="33"/>
      <c r="C31" s="33"/>
      <c r="D31" s="33"/>
      <c r="E31" s="33"/>
      <c r="F31" s="33"/>
      <c r="G31" s="32"/>
      <c r="H31" s="32"/>
      <c r="I31" s="19"/>
      <c r="J31" s="32">
        <f>SUM(J25:J30)</f>
        <v>39.4</v>
      </c>
      <c r="K31" s="20">
        <f t="shared" ref="K31:U31" si="4">SUM(K25:K30)</f>
        <v>47618.175000000003</v>
      </c>
      <c r="L31" s="20">
        <f t="shared" si="4"/>
        <v>0</v>
      </c>
      <c r="M31" s="20">
        <f t="shared" si="4"/>
        <v>0</v>
      </c>
      <c r="N31" s="20"/>
      <c r="O31" s="20">
        <f t="shared" si="4"/>
        <v>0</v>
      </c>
      <c r="P31" s="20">
        <f t="shared" si="4"/>
        <v>0</v>
      </c>
      <c r="Q31" s="20">
        <f t="shared" si="4"/>
        <v>0</v>
      </c>
      <c r="R31" s="20">
        <f t="shared" si="4"/>
        <v>0</v>
      </c>
      <c r="S31" s="20">
        <f t="shared" si="4"/>
        <v>0</v>
      </c>
      <c r="T31" s="20">
        <f t="shared" si="4"/>
        <v>4761.817500000001</v>
      </c>
      <c r="U31" s="20">
        <f t="shared" si="4"/>
        <v>52379.9925</v>
      </c>
    </row>
    <row r="32" spans="1:2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</row>
    <row r="33" spans="1:21" x14ac:dyDescent="0.2">
      <c r="A33" s="22"/>
      <c r="B33" s="63"/>
      <c r="C33" s="63"/>
      <c r="D33" s="30"/>
      <c r="E33" s="30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">
      <c r="A34" s="22"/>
      <c r="B34" s="53"/>
      <c r="C34" s="11"/>
      <c r="D34" s="67" t="s">
        <v>72</v>
      </c>
      <c r="E34" s="67"/>
      <c r="F34" s="66" t="s">
        <v>73</v>
      </c>
      <c r="G34" s="66"/>
      <c r="H34" s="31"/>
      <c r="I34" s="31"/>
      <c r="J34" s="31"/>
      <c r="K34" s="67" t="s">
        <v>74</v>
      </c>
      <c r="L34" s="67"/>
      <c r="M34" s="67"/>
      <c r="N34" s="67"/>
      <c r="O34" s="67"/>
      <c r="P34" s="67"/>
      <c r="Q34" s="67"/>
      <c r="R34" s="67"/>
      <c r="S34" s="67"/>
      <c r="T34" s="67"/>
      <c r="U34" s="22"/>
    </row>
    <row r="35" spans="1:21" x14ac:dyDescent="0.2">
      <c r="A35" s="22"/>
      <c r="B35" s="11"/>
      <c r="C35" s="11"/>
      <c r="D35" s="31"/>
      <c r="E35" s="31"/>
      <c r="F35" s="61" t="s">
        <v>75</v>
      </c>
      <c r="G35" s="61"/>
      <c r="H35" s="29"/>
      <c r="I35" s="29"/>
      <c r="J35" s="29"/>
      <c r="K35" s="62" t="s">
        <v>76</v>
      </c>
      <c r="L35" s="62"/>
      <c r="M35" s="62"/>
      <c r="N35" s="62"/>
      <c r="O35" s="62"/>
      <c r="P35" s="62"/>
      <c r="Q35" s="62"/>
      <c r="R35" s="62"/>
      <c r="S35" s="62"/>
      <c r="T35" s="62"/>
      <c r="U35" s="22"/>
    </row>
    <row r="36" spans="1:2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</sheetData>
  <mergeCells count="28">
    <mergeCell ref="B33:C33"/>
    <mergeCell ref="D34:E34"/>
    <mergeCell ref="F34:G34"/>
    <mergeCell ref="K34:T34"/>
    <mergeCell ref="F35:G35"/>
    <mergeCell ref="K35:T35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3"/>
  <sheetViews>
    <sheetView zoomScale="80" zoomScaleNormal="8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39.7109375" style="13" customWidth="1"/>
    <col min="3" max="3" width="12.42578125" style="13" customWidth="1"/>
    <col min="4" max="4" width="19.285156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0" style="13" hidden="1" customWidth="1"/>
    <col min="14" max="15" width="8.5703125" style="13" customWidth="1"/>
    <col min="16" max="16" width="10" style="13" bestFit="1" customWidth="1"/>
    <col min="17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15" x14ac:dyDescent="0.25">
      <c r="A12" s="2"/>
      <c r="B12" s="2"/>
      <c r="C12" s="2"/>
      <c r="D12" s="2"/>
      <c r="E12" s="2" t="s">
        <v>6</v>
      </c>
      <c r="F12" s="2"/>
      <c r="G12" s="64" t="s">
        <v>108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109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44</v>
      </c>
      <c r="H14" s="2"/>
      <c r="I14" s="7" t="s">
        <v>196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8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8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J33</f>
        <v>20.6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31.5" x14ac:dyDescent="0.25">
      <c r="A25" s="15">
        <v>1</v>
      </c>
      <c r="B25" s="26" t="s">
        <v>103</v>
      </c>
      <c r="C25" s="10" t="s">
        <v>30</v>
      </c>
      <c r="D25" s="24" t="s">
        <v>100</v>
      </c>
      <c r="E25" s="24" t="s">
        <v>101</v>
      </c>
      <c r="F25" s="24" t="s">
        <v>102</v>
      </c>
      <c r="G25" s="41" t="s">
        <v>50</v>
      </c>
      <c r="H25" s="42">
        <v>87246</v>
      </c>
      <c r="I25" s="16">
        <f t="shared" ref="I25:I32" si="0">H25/72</f>
        <v>1211.75</v>
      </c>
      <c r="J25" s="15">
        <v>3.4</v>
      </c>
      <c r="K25" s="17">
        <f t="shared" ref="K25:K32" si="1">I25*J25</f>
        <v>4119.95</v>
      </c>
      <c r="L25" s="15"/>
      <c r="M25" s="15"/>
      <c r="N25" s="15"/>
      <c r="O25" s="15"/>
      <c r="P25" s="15"/>
      <c r="Q25" s="15"/>
      <c r="R25" s="15"/>
      <c r="S25" s="17"/>
      <c r="T25" s="17">
        <f t="shared" ref="T25:T32" si="2">K25*10%</f>
        <v>411.995</v>
      </c>
      <c r="U25" s="17">
        <f t="shared" ref="U25:U32" si="3">K25+L25+M25+P25+Q25+R25+S25+T25</f>
        <v>4531.9449999999997</v>
      </c>
    </row>
    <row r="26" spans="1:21" ht="78.75" x14ac:dyDescent="0.25">
      <c r="A26" s="18">
        <v>2</v>
      </c>
      <c r="B26" s="10" t="s">
        <v>95</v>
      </c>
      <c r="C26" s="10" t="s">
        <v>30</v>
      </c>
      <c r="D26" s="24" t="s">
        <v>53</v>
      </c>
      <c r="E26" s="24" t="s">
        <v>54</v>
      </c>
      <c r="F26" s="24" t="s">
        <v>55</v>
      </c>
      <c r="G26" s="41" t="s">
        <v>50</v>
      </c>
      <c r="H26" s="42">
        <v>85653</v>
      </c>
      <c r="I26" s="16">
        <f t="shared" si="0"/>
        <v>1189.625</v>
      </c>
      <c r="J26" s="15">
        <f>1.2+1.2+1.2</f>
        <v>3.5999999999999996</v>
      </c>
      <c r="K26" s="17">
        <f t="shared" si="1"/>
        <v>4282.6499999999996</v>
      </c>
      <c r="L26" s="15"/>
      <c r="M26" s="15"/>
      <c r="N26" s="15"/>
      <c r="O26" s="15"/>
      <c r="P26" s="15"/>
      <c r="Q26" s="15"/>
      <c r="R26" s="15"/>
      <c r="S26" s="17"/>
      <c r="T26" s="17">
        <f t="shared" si="2"/>
        <v>428.26499999999999</v>
      </c>
      <c r="U26" s="17">
        <f t="shared" si="3"/>
        <v>4710.915</v>
      </c>
    </row>
    <row r="27" spans="1:21" ht="15.75" x14ac:dyDescent="0.25">
      <c r="A27" s="18">
        <v>3</v>
      </c>
      <c r="B27" s="10" t="s">
        <v>93</v>
      </c>
      <c r="C27" s="10" t="s">
        <v>30</v>
      </c>
      <c r="D27" s="10"/>
      <c r="E27" s="10"/>
      <c r="F27" s="44" t="s">
        <v>52</v>
      </c>
      <c r="G27" s="44" t="s">
        <v>50</v>
      </c>
      <c r="H27" s="44">
        <v>85653</v>
      </c>
      <c r="I27" s="16">
        <f t="shared" si="0"/>
        <v>1189.625</v>
      </c>
      <c r="J27" s="15">
        <v>2.4</v>
      </c>
      <c r="K27" s="17">
        <f t="shared" si="1"/>
        <v>2855.1</v>
      </c>
      <c r="L27" s="15"/>
      <c r="M27" s="15"/>
      <c r="N27" s="15"/>
      <c r="O27" s="15"/>
      <c r="P27" s="17"/>
      <c r="Q27" s="15"/>
      <c r="R27" s="15"/>
      <c r="S27" s="17"/>
      <c r="T27" s="17">
        <f t="shared" si="2"/>
        <v>285.51</v>
      </c>
      <c r="U27" s="17">
        <f t="shared" si="3"/>
        <v>3140.6099999999997</v>
      </c>
    </row>
    <row r="28" spans="1:21" ht="78.75" x14ac:dyDescent="0.25">
      <c r="A28" s="15">
        <v>4</v>
      </c>
      <c r="B28" s="10" t="s">
        <v>96</v>
      </c>
      <c r="C28" s="10" t="s">
        <v>30</v>
      </c>
      <c r="D28" s="24" t="s">
        <v>57</v>
      </c>
      <c r="E28" s="24" t="s">
        <v>58</v>
      </c>
      <c r="F28" s="24" t="s">
        <v>59</v>
      </c>
      <c r="G28" s="41" t="s">
        <v>31</v>
      </c>
      <c r="H28" s="42">
        <v>93971</v>
      </c>
      <c r="I28" s="16">
        <f t="shared" si="0"/>
        <v>1305.1527777777778</v>
      </c>
      <c r="J28" s="15">
        <v>1.2</v>
      </c>
      <c r="K28" s="17">
        <f t="shared" si="1"/>
        <v>1566.1833333333334</v>
      </c>
      <c r="L28" s="15"/>
      <c r="M28" s="15"/>
      <c r="N28" s="15"/>
      <c r="O28" s="15"/>
      <c r="P28" s="15"/>
      <c r="Q28" s="15"/>
      <c r="R28" s="15"/>
      <c r="S28" s="17"/>
      <c r="T28" s="17">
        <f t="shared" si="2"/>
        <v>156.61833333333334</v>
      </c>
      <c r="U28" s="17">
        <f t="shared" si="3"/>
        <v>1722.8016666666667</v>
      </c>
    </row>
    <row r="29" spans="1:21" ht="47.25" x14ac:dyDescent="0.25">
      <c r="A29" s="18">
        <v>5</v>
      </c>
      <c r="B29" s="10" t="s">
        <v>107</v>
      </c>
      <c r="C29" s="10" t="s">
        <v>30</v>
      </c>
      <c r="D29" s="24" t="s">
        <v>104</v>
      </c>
      <c r="E29" s="24" t="s">
        <v>105</v>
      </c>
      <c r="F29" s="24" t="s">
        <v>106</v>
      </c>
      <c r="G29" s="41" t="s">
        <v>50</v>
      </c>
      <c r="H29" s="41">
        <v>89016</v>
      </c>
      <c r="I29" s="16">
        <f t="shared" si="0"/>
        <v>1236.3333333333333</v>
      </c>
      <c r="J29" s="15">
        <f>1+2</f>
        <v>3</v>
      </c>
      <c r="K29" s="17">
        <f t="shared" si="1"/>
        <v>3709</v>
      </c>
      <c r="L29" s="15"/>
      <c r="M29" s="15"/>
      <c r="N29" s="15"/>
      <c r="O29" s="15"/>
      <c r="P29" s="17"/>
      <c r="Q29" s="15"/>
      <c r="R29" s="15"/>
      <c r="S29" s="17"/>
      <c r="T29" s="17">
        <f t="shared" si="2"/>
        <v>370.90000000000003</v>
      </c>
      <c r="U29" s="17">
        <f t="shared" si="3"/>
        <v>4079.9</v>
      </c>
    </row>
    <row r="30" spans="1:21" ht="78.75" x14ac:dyDescent="0.25">
      <c r="A30" s="18">
        <v>5</v>
      </c>
      <c r="B30" s="10" t="s">
        <v>94</v>
      </c>
      <c r="C30" s="10" t="s">
        <v>30</v>
      </c>
      <c r="D30" s="24" t="s">
        <v>47</v>
      </c>
      <c r="E30" s="24" t="s">
        <v>48</v>
      </c>
      <c r="F30" s="24" t="s">
        <v>49</v>
      </c>
      <c r="G30" s="41" t="s">
        <v>50</v>
      </c>
      <c r="H30" s="42">
        <v>85653</v>
      </c>
      <c r="I30" s="16">
        <f t="shared" si="0"/>
        <v>1189.625</v>
      </c>
      <c r="J30" s="15">
        <v>2.2000000000000002</v>
      </c>
      <c r="K30" s="17">
        <f t="shared" si="1"/>
        <v>2617.1750000000002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261.71750000000003</v>
      </c>
      <c r="U30" s="17">
        <f t="shared" si="3"/>
        <v>2878.8925000000004</v>
      </c>
    </row>
    <row r="31" spans="1:21" ht="78.75" x14ac:dyDescent="0.25">
      <c r="A31" s="18">
        <v>5</v>
      </c>
      <c r="B31" s="10" t="s">
        <v>99</v>
      </c>
      <c r="C31" s="10" t="s">
        <v>30</v>
      </c>
      <c r="D31" s="24" t="s">
        <v>47</v>
      </c>
      <c r="E31" s="24" t="s">
        <v>97</v>
      </c>
      <c r="F31" s="24" t="s">
        <v>98</v>
      </c>
      <c r="G31" s="41" t="s">
        <v>50</v>
      </c>
      <c r="H31" s="42">
        <v>87246</v>
      </c>
      <c r="I31" s="16">
        <f t="shared" si="0"/>
        <v>1211.75</v>
      </c>
      <c r="J31" s="15">
        <v>2.2000000000000002</v>
      </c>
      <c r="K31" s="17">
        <f t="shared" si="1"/>
        <v>2665.8500000000004</v>
      </c>
      <c r="L31" s="15"/>
      <c r="M31" s="15"/>
      <c r="N31" s="15"/>
      <c r="O31" s="15"/>
      <c r="P31" s="15"/>
      <c r="Q31" s="15"/>
      <c r="R31" s="15"/>
      <c r="S31" s="17"/>
      <c r="T31" s="17">
        <f t="shared" si="2"/>
        <v>266.58500000000004</v>
      </c>
      <c r="U31" s="17">
        <f t="shared" si="3"/>
        <v>2932.4350000000004</v>
      </c>
    </row>
    <row r="32" spans="1:21" ht="78.75" x14ac:dyDescent="0.25">
      <c r="A32" s="18">
        <v>5</v>
      </c>
      <c r="B32" s="10" t="s">
        <v>84</v>
      </c>
      <c r="C32" s="10" t="s">
        <v>30</v>
      </c>
      <c r="D32" s="24" t="s">
        <v>47</v>
      </c>
      <c r="E32" s="24" t="s">
        <v>79</v>
      </c>
      <c r="F32" s="24" t="s">
        <v>80</v>
      </c>
      <c r="G32" s="41" t="s">
        <v>50</v>
      </c>
      <c r="H32" s="42">
        <v>89016</v>
      </c>
      <c r="I32" s="16">
        <f t="shared" si="0"/>
        <v>1236.3333333333333</v>
      </c>
      <c r="J32" s="15">
        <v>2.6</v>
      </c>
      <c r="K32" s="17">
        <f t="shared" si="1"/>
        <v>3214.4666666666667</v>
      </c>
      <c r="L32" s="15"/>
      <c r="M32" s="15"/>
      <c r="N32" s="15"/>
      <c r="O32" s="15"/>
      <c r="P32" s="17"/>
      <c r="Q32" s="17"/>
      <c r="R32" s="17"/>
      <c r="S32" s="17"/>
      <c r="T32" s="17">
        <f t="shared" si="2"/>
        <v>321.44666666666672</v>
      </c>
      <c r="U32" s="17">
        <f t="shared" si="3"/>
        <v>3535.9133333333334</v>
      </c>
    </row>
    <row r="33" spans="1:21" ht="15" x14ac:dyDescent="0.2">
      <c r="A33" s="34"/>
      <c r="B33" s="34"/>
      <c r="C33" s="34"/>
      <c r="D33" s="34"/>
      <c r="E33" s="34"/>
      <c r="F33" s="34"/>
      <c r="G33" s="35"/>
      <c r="H33" s="35"/>
      <c r="I33" s="19"/>
      <c r="J33" s="35">
        <f>SUM(J25:J32)</f>
        <v>20.6</v>
      </c>
      <c r="K33" s="20">
        <f t="shared" ref="K33:S33" si="4">SUM(K25:K32)</f>
        <v>25030.375</v>
      </c>
      <c r="L33" s="20">
        <f t="shared" si="4"/>
        <v>0</v>
      </c>
      <c r="M33" s="20">
        <f t="shared" si="4"/>
        <v>0</v>
      </c>
      <c r="N33" s="20"/>
      <c r="O33" s="20"/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ref="T33" si="5">SUM(T25:T32)</f>
        <v>2503.0375000000004</v>
      </c>
      <c r="U33" s="20">
        <f t="shared" ref="U33" si="6">SUM(U25:U32)</f>
        <v>27533.412500000006</v>
      </c>
    </row>
    <row r="34" spans="1:2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</row>
    <row r="35" spans="1:21" x14ac:dyDescent="0.2">
      <c r="A35" s="22"/>
      <c r="B35" s="63"/>
      <c r="C35" s="63"/>
      <c r="D35" s="37"/>
      <c r="E35" s="3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">
      <c r="A36" s="22"/>
      <c r="B36" s="53"/>
      <c r="C36" s="11"/>
      <c r="D36" s="67" t="s">
        <v>72</v>
      </c>
      <c r="E36" s="67"/>
      <c r="F36" s="66" t="s">
        <v>73</v>
      </c>
      <c r="G36" s="66"/>
      <c r="H36" s="38"/>
      <c r="I36" s="38"/>
      <c r="J36" s="38"/>
      <c r="K36" s="67" t="s">
        <v>74</v>
      </c>
      <c r="L36" s="67"/>
      <c r="M36" s="67"/>
      <c r="N36" s="67"/>
      <c r="O36" s="67"/>
      <c r="P36" s="67"/>
      <c r="Q36" s="67"/>
      <c r="R36" s="67"/>
      <c r="S36" s="67"/>
      <c r="T36" s="67"/>
      <c r="U36" s="22"/>
    </row>
    <row r="37" spans="1:21" x14ac:dyDescent="0.2">
      <c r="A37" s="22"/>
      <c r="B37" s="11"/>
      <c r="C37" s="11"/>
      <c r="D37" s="38"/>
      <c r="E37" s="38"/>
      <c r="F37" s="61" t="s">
        <v>75</v>
      </c>
      <c r="G37" s="61"/>
      <c r="H37" s="36"/>
      <c r="I37" s="36"/>
      <c r="J37" s="36"/>
      <c r="K37" s="62" t="s">
        <v>76</v>
      </c>
      <c r="L37" s="62"/>
      <c r="M37" s="62"/>
      <c r="N37" s="62"/>
      <c r="O37" s="62"/>
      <c r="P37" s="62"/>
      <c r="Q37" s="62"/>
      <c r="R37" s="62"/>
      <c r="S37" s="62"/>
      <c r="T37" s="6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</sheetData>
  <mergeCells count="28">
    <mergeCell ref="B35:C35"/>
    <mergeCell ref="D36:E36"/>
    <mergeCell ref="F36:G36"/>
    <mergeCell ref="K36:T36"/>
    <mergeCell ref="F37:G37"/>
    <mergeCell ref="K37:T37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2"/>
  <sheetViews>
    <sheetView zoomScale="80" zoomScaleNormal="80" workbookViewId="0">
      <selection activeCell="B16" sqref="B1:B1048576"/>
    </sheetView>
  </sheetViews>
  <sheetFormatPr defaultRowHeight="12.75" x14ac:dyDescent="0.2"/>
  <cols>
    <col min="1" max="1" width="3.140625" style="13" customWidth="1"/>
    <col min="2" max="2" width="16.28515625" style="13" customWidth="1"/>
    <col min="3" max="3" width="26.85546875" style="13" customWidth="1"/>
    <col min="4" max="4" width="19.285156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15" x14ac:dyDescent="0.25">
      <c r="A12" s="2"/>
      <c r="B12" s="2"/>
      <c r="C12" s="2"/>
      <c r="D12" s="2"/>
      <c r="E12" s="2" t="s">
        <v>6</v>
      </c>
      <c r="F12" s="2"/>
      <c r="G12" s="64" t="s">
        <v>110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41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78</v>
      </c>
      <c r="H14" s="2"/>
      <c r="I14" s="7" t="s">
        <v>130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6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6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J32</f>
        <v>41.199999999999996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15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30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90" x14ac:dyDescent="0.25">
      <c r="A25" s="15">
        <v>1</v>
      </c>
      <c r="B25" s="26" t="s">
        <v>118</v>
      </c>
      <c r="C25" s="10" t="s">
        <v>30</v>
      </c>
      <c r="D25" s="24" t="s">
        <v>100</v>
      </c>
      <c r="E25" s="24" t="s">
        <v>101</v>
      </c>
      <c r="F25" s="24" t="s">
        <v>102</v>
      </c>
      <c r="G25" s="41" t="s">
        <v>50</v>
      </c>
      <c r="H25" s="42">
        <v>87246</v>
      </c>
      <c r="I25" s="16">
        <f t="shared" ref="I25:I31" si="0">H25/72</f>
        <v>1211.75</v>
      </c>
      <c r="J25" s="15">
        <v>3.2</v>
      </c>
      <c r="K25" s="17">
        <f t="shared" ref="K25:K31" si="1">I25*J25</f>
        <v>3877.6000000000004</v>
      </c>
      <c r="L25" s="15"/>
      <c r="M25" s="15"/>
      <c r="N25" s="15"/>
      <c r="O25" s="15"/>
      <c r="P25" s="15"/>
      <c r="Q25" s="15"/>
      <c r="R25" s="15"/>
      <c r="S25" s="17"/>
      <c r="T25" s="17">
        <f t="shared" ref="T25:T31" si="2">K25*10%</f>
        <v>387.76000000000005</v>
      </c>
      <c r="U25" s="17">
        <f t="shared" ref="U25:U31" si="3">K25+L25+M25+P25+Q25+R25+S25+T25</f>
        <v>4265.3600000000006</v>
      </c>
    </row>
    <row r="26" spans="1:21" ht="15.75" x14ac:dyDescent="0.25">
      <c r="A26" s="18">
        <v>2</v>
      </c>
      <c r="B26" s="10" t="s">
        <v>127</v>
      </c>
      <c r="C26" s="10" t="s">
        <v>30</v>
      </c>
      <c r="D26" s="10"/>
      <c r="E26" s="10"/>
      <c r="F26" s="44" t="s">
        <v>52</v>
      </c>
      <c r="G26" s="44" t="s">
        <v>50</v>
      </c>
      <c r="H26" s="44">
        <v>85653</v>
      </c>
      <c r="I26" s="16">
        <f t="shared" si="0"/>
        <v>1189.625</v>
      </c>
      <c r="J26" s="15">
        <v>18.399999999999999</v>
      </c>
      <c r="K26" s="17">
        <f t="shared" si="1"/>
        <v>21889.1</v>
      </c>
      <c r="L26" s="15"/>
      <c r="M26" s="15"/>
      <c r="N26" s="15"/>
      <c r="O26" s="15"/>
      <c r="P26" s="17"/>
      <c r="Q26" s="15"/>
      <c r="R26" s="15"/>
      <c r="S26" s="17"/>
      <c r="T26" s="17">
        <f t="shared" si="2"/>
        <v>2188.91</v>
      </c>
      <c r="U26" s="17">
        <f t="shared" si="3"/>
        <v>24078.01</v>
      </c>
    </row>
    <row r="27" spans="1:21" ht="157.5" x14ac:dyDescent="0.25">
      <c r="A27" s="18">
        <v>3</v>
      </c>
      <c r="B27" s="10" t="s">
        <v>111</v>
      </c>
      <c r="C27" s="10" t="s">
        <v>30</v>
      </c>
      <c r="D27" s="24" t="s">
        <v>104</v>
      </c>
      <c r="E27" s="24" t="s">
        <v>105</v>
      </c>
      <c r="F27" s="24" t="s">
        <v>106</v>
      </c>
      <c r="G27" s="41" t="s">
        <v>50</v>
      </c>
      <c r="H27" s="41">
        <v>89016</v>
      </c>
      <c r="I27" s="16">
        <f t="shared" si="0"/>
        <v>1236.3333333333333</v>
      </c>
      <c r="J27" s="15">
        <f>1+2.8+2.2</f>
        <v>6</v>
      </c>
      <c r="K27" s="17">
        <f t="shared" si="1"/>
        <v>7418</v>
      </c>
      <c r="L27" s="15"/>
      <c r="M27" s="15"/>
      <c r="N27" s="15"/>
      <c r="O27" s="15"/>
      <c r="P27" s="17"/>
      <c r="Q27" s="15"/>
      <c r="R27" s="15"/>
      <c r="S27" s="17"/>
      <c r="T27" s="17">
        <f t="shared" si="2"/>
        <v>741.80000000000007</v>
      </c>
      <c r="U27" s="17">
        <f t="shared" si="3"/>
        <v>8159.8</v>
      </c>
    </row>
    <row r="28" spans="1:21" ht="78.75" x14ac:dyDescent="0.25">
      <c r="A28" s="15">
        <v>4</v>
      </c>
      <c r="B28" s="10" t="s">
        <v>114</v>
      </c>
      <c r="C28" s="10" t="s">
        <v>30</v>
      </c>
      <c r="D28" s="24" t="s">
        <v>47</v>
      </c>
      <c r="E28" s="24" t="s">
        <v>112</v>
      </c>
      <c r="F28" s="24" t="s">
        <v>113</v>
      </c>
      <c r="G28" s="41" t="s">
        <v>50</v>
      </c>
      <c r="H28" s="42">
        <v>87246</v>
      </c>
      <c r="I28" s="16">
        <f t="shared" si="0"/>
        <v>1211.75</v>
      </c>
      <c r="J28" s="15">
        <v>1.8</v>
      </c>
      <c r="K28" s="17">
        <f t="shared" si="1"/>
        <v>2181.15</v>
      </c>
      <c r="L28" s="15"/>
      <c r="M28" s="15"/>
      <c r="N28" s="15"/>
      <c r="O28" s="15"/>
      <c r="P28" s="17"/>
      <c r="Q28" s="17"/>
      <c r="R28" s="17"/>
      <c r="S28" s="17"/>
      <c r="T28" s="17">
        <f t="shared" si="2"/>
        <v>218.11500000000001</v>
      </c>
      <c r="U28" s="17">
        <f t="shared" si="3"/>
        <v>2399.2650000000003</v>
      </c>
    </row>
    <row r="29" spans="1:21" ht="126" x14ac:dyDescent="0.25">
      <c r="A29" s="18">
        <v>5</v>
      </c>
      <c r="B29" s="10" t="s">
        <v>122</v>
      </c>
      <c r="C29" s="10" t="s">
        <v>30</v>
      </c>
      <c r="D29" s="10" t="s">
        <v>119</v>
      </c>
      <c r="E29" s="24" t="s">
        <v>120</v>
      </c>
      <c r="F29" s="24" t="s">
        <v>121</v>
      </c>
      <c r="G29" s="41" t="s">
        <v>50</v>
      </c>
      <c r="H29" s="42">
        <v>87246</v>
      </c>
      <c r="I29" s="16">
        <f t="shared" si="0"/>
        <v>1211.75</v>
      </c>
      <c r="J29" s="15">
        <f>2.2+1.6</f>
        <v>3.8000000000000003</v>
      </c>
      <c r="K29" s="17">
        <f t="shared" si="1"/>
        <v>4604.6500000000005</v>
      </c>
      <c r="L29" s="15"/>
      <c r="M29" s="15"/>
      <c r="N29" s="15"/>
      <c r="O29" s="15"/>
      <c r="P29" s="15"/>
      <c r="Q29" s="15"/>
      <c r="R29" s="15"/>
      <c r="S29" s="17"/>
      <c r="T29" s="17">
        <f t="shared" si="2"/>
        <v>460.46500000000009</v>
      </c>
      <c r="U29" s="17">
        <f t="shared" si="3"/>
        <v>5065.1150000000007</v>
      </c>
    </row>
    <row r="30" spans="1:21" ht="189" x14ac:dyDescent="0.25">
      <c r="A30" s="18">
        <v>6</v>
      </c>
      <c r="B30" s="10" t="s">
        <v>117</v>
      </c>
      <c r="C30" s="10" t="s">
        <v>30</v>
      </c>
      <c r="D30" s="27" t="s">
        <v>115</v>
      </c>
      <c r="E30" s="24" t="s">
        <v>116</v>
      </c>
      <c r="F30" s="24" t="s">
        <v>66</v>
      </c>
      <c r="G30" s="41" t="s">
        <v>50</v>
      </c>
      <c r="H30" s="42">
        <v>93971</v>
      </c>
      <c r="I30" s="16">
        <f t="shared" si="0"/>
        <v>1305.1527777777778</v>
      </c>
      <c r="J30" s="15">
        <f>2+1.4+1</f>
        <v>4.4000000000000004</v>
      </c>
      <c r="K30" s="17">
        <f t="shared" si="1"/>
        <v>5742.6722222222234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574.26722222222236</v>
      </c>
      <c r="U30" s="17">
        <f t="shared" si="3"/>
        <v>6316.9394444444461</v>
      </c>
    </row>
    <row r="31" spans="1:21" ht="78.75" x14ac:dyDescent="0.25">
      <c r="A31" s="15">
        <v>7</v>
      </c>
      <c r="B31" s="10" t="s">
        <v>126</v>
      </c>
      <c r="C31" s="10" t="s">
        <v>30</v>
      </c>
      <c r="D31" s="24" t="s">
        <v>123</v>
      </c>
      <c r="E31" s="24" t="s">
        <v>124</v>
      </c>
      <c r="F31" s="24" t="s">
        <v>125</v>
      </c>
      <c r="G31" s="41" t="s">
        <v>50</v>
      </c>
      <c r="H31" s="42">
        <v>77867</v>
      </c>
      <c r="I31" s="16">
        <f t="shared" si="0"/>
        <v>1081.4861111111111</v>
      </c>
      <c r="J31" s="15">
        <v>3.6</v>
      </c>
      <c r="K31" s="17">
        <f t="shared" si="1"/>
        <v>3893.35</v>
      </c>
      <c r="L31" s="15"/>
      <c r="M31" s="15"/>
      <c r="N31" s="15"/>
      <c r="O31" s="15"/>
      <c r="P31" s="15"/>
      <c r="Q31" s="15"/>
      <c r="R31" s="15"/>
      <c r="S31" s="17"/>
      <c r="T31" s="17">
        <f t="shared" si="2"/>
        <v>389.33500000000004</v>
      </c>
      <c r="U31" s="17">
        <f t="shared" si="3"/>
        <v>4282.6849999999995</v>
      </c>
    </row>
    <row r="32" spans="1:21" ht="15" x14ac:dyDescent="0.2">
      <c r="A32" s="34"/>
      <c r="B32" s="34"/>
      <c r="C32" s="34"/>
      <c r="D32" s="34"/>
      <c r="E32" s="34"/>
      <c r="F32" s="34"/>
      <c r="G32" s="35"/>
      <c r="H32" s="35"/>
      <c r="I32" s="19"/>
      <c r="J32" s="35">
        <f>SUM(J25:J31)</f>
        <v>41.199999999999996</v>
      </c>
      <c r="K32" s="20">
        <f>SUM(K25:K31)</f>
        <v>49606.522222222222</v>
      </c>
      <c r="L32" s="20">
        <f>SUM(L25:L31)</f>
        <v>0</v>
      </c>
      <c r="M32" s="20">
        <f>SUM(M25:M31)</f>
        <v>0</v>
      </c>
      <c r="N32" s="20"/>
      <c r="O32" s="20"/>
      <c r="P32" s="20">
        <f t="shared" ref="P32:U32" si="4">SUM(P25:P31)</f>
        <v>0</v>
      </c>
      <c r="Q32" s="20">
        <f t="shared" si="4"/>
        <v>0</v>
      </c>
      <c r="R32" s="20">
        <f t="shared" si="4"/>
        <v>0</v>
      </c>
      <c r="S32" s="20">
        <f t="shared" si="4"/>
        <v>0</v>
      </c>
      <c r="T32" s="20">
        <f t="shared" si="4"/>
        <v>4960.6522222222229</v>
      </c>
      <c r="U32" s="20">
        <f t="shared" si="4"/>
        <v>54567.174444444441</v>
      </c>
    </row>
    <row r="33" spans="1:2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</row>
    <row r="34" spans="1:21" x14ac:dyDescent="0.2">
      <c r="A34" s="22"/>
      <c r="B34" s="63"/>
      <c r="C34" s="63"/>
      <c r="D34" s="37"/>
      <c r="E34" s="37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">
      <c r="A35" s="22"/>
      <c r="B35" s="53"/>
      <c r="C35" s="11"/>
      <c r="D35" s="67" t="s">
        <v>72</v>
      </c>
      <c r="E35" s="67"/>
      <c r="F35" s="66" t="s">
        <v>73</v>
      </c>
      <c r="G35" s="66"/>
      <c r="H35" s="38"/>
      <c r="I35" s="38"/>
      <c r="J35" s="38"/>
      <c r="K35" s="67" t="s">
        <v>74</v>
      </c>
      <c r="L35" s="67"/>
      <c r="M35" s="67"/>
      <c r="N35" s="67"/>
      <c r="O35" s="67"/>
      <c r="P35" s="67"/>
      <c r="Q35" s="67"/>
      <c r="R35" s="67"/>
      <c r="S35" s="67"/>
      <c r="T35" s="67"/>
      <c r="U35" s="22"/>
    </row>
    <row r="36" spans="1:21" x14ac:dyDescent="0.2">
      <c r="A36" s="22"/>
      <c r="B36" s="11"/>
      <c r="C36" s="11"/>
      <c r="D36" s="38"/>
      <c r="E36" s="38"/>
      <c r="F36" s="61" t="s">
        <v>75</v>
      </c>
      <c r="G36" s="61"/>
      <c r="H36" s="36"/>
      <c r="I36" s="36"/>
      <c r="J36" s="36"/>
      <c r="K36" s="62" t="s">
        <v>76</v>
      </c>
      <c r="L36" s="62"/>
      <c r="M36" s="62"/>
      <c r="N36" s="62"/>
      <c r="O36" s="62"/>
      <c r="P36" s="62"/>
      <c r="Q36" s="62"/>
      <c r="R36" s="62"/>
      <c r="S36" s="62"/>
      <c r="T36" s="62"/>
      <c r="U36" s="22"/>
    </row>
    <row r="37" spans="1:2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</sheetData>
  <mergeCells count="28">
    <mergeCell ref="B34:C34"/>
    <mergeCell ref="D35:E35"/>
    <mergeCell ref="F35:G35"/>
    <mergeCell ref="K35:T35"/>
    <mergeCell ref="F36:G36"/>
    <mergeCell ref="K36:T36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1"/>
  <sheetViews>
    <sheetView zoomScale="80" zoomScaleNormal="8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33.28515625" style="13" customWidth="1"/>
    <col min="3" max="3" width="12.42578125" style="13" customWidth="1"/>
    <col min="4" max="4" width="26.425781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51.75" customHeight="1" x14ac:dyDescent="0.25">
      <c r="A12" s="2"/>
      <c r="B12" s="2"/>
      <c r="C12" s="2"/>
      <c r="D12" s="2"/>
      <c r="E12" s="2" t="s">
        <v>6</v>
      </c>
      <c r="F12" s="2"/>
      <c r="G12" s="64" t="s">
        <v>110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41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129</v>
      </c>
      <c r="H14" s="2"/>
      <c r="I14" s="7" t="s">
        <v>128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15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15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J31</f>
        <v>43.6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45" x14ac:dyDescent="0.25">
      <c r="A25" s="18">
        <v>1</v>
      </c>
      <c r="B25" s="26" t="s">
        <v>118</v>
      </c>
      <c r="C25" s="10" t="s">
        <v>30</v>
      </c>
      <c r="D25" s="24" t="s">
        <v>100</v>
      </c>
      <c r="E25" s="24" t="s">
        <v>101</v>
      </c>
      <c r="F25" s="24" t="s">
        <v>102</v>
      </c>
      <c r="G25" s="41" t="s">
        <v>50</v>
      </c>
      <c r="H25" s="42">
        <v>87246</v>
      </c>
      <c r="I25" s="16">
        <f t="shared" ref="I25:I30" si="0">H25/72</f>
        <v>1211.75</v>
      </c>
      <c r="J25" s="15">
        <v>7.2</v>
      </c>
      <c r="K25" s="17">
        <f t="shared" ref="K25:K30" si="1">I25*J25</f>
        <v>8724.6</v>
      </c>
      <c r="L25" s="15"/>
      <c r="M25" s="15"/>
      <c r="N25" s="15"/>
      <c r="O25" s="15"/>
      <c r="P25" s="15"/>
      <c r="Q25" s="15"/>
      <c r="R25" s="15"/>
      <c r="S25" s="17"/>
      <c r="T25" s="17">
        <f t="shared" ref="T25:T30" si="2">K25*10%</f>
        <v>872.46</v>
      </c>
      <c r="U25" s="17">
        <f t="shared" ref="U25:U30" si="3">K25+L25+M25+P25+Q25+R25+S25+T25</f>
        <v>9597.0600000000013</v>
      </c>
    </row>
    <row r="26" spans="1:21" ht="47.25" x14ac:dyDescent="0.25">
      <c r="A26" s="18">
        <v>2</v>
      </c>
      <c r="B26" s="10" t="s">
        <v>133</v>
      </c>
      <c r="C26" s="10" t="s">
        <v>30</v>
      </c>
      <c r="D26" s="24" t="s">
        <v>57</v>
      </c>
      <c r="E26" s="24" t="s">
        <v>58</v>
      </c>
      <c r="F26" s="24" t="s">
        <v>59</v>
      </c>
      <c r="G26" s="41" t="s">
        <v>31</v>
      </c>
      <c r="H26" s="42">
        <v>93971</v>
      </c>
      <c r="I26" s="16">
        <f t="shared" si="0"/>
        <v>1305.1527777777778</v>
      </c>
      <c r="J26" s="15">
        <v>2.2000000000000002</v>
      </c>
      <c r="K26" s="17">
        <f t="shared" si="1"/>
        <v>2871.3361111111117</v>
      </c>
      <c r="L26" s="15"/>
      <c r="M26" s="15"/>
      <c r="N26" s="15"/>
      <c r="O26" s="15"/>
      <c r="P26" s="15"/>
      <c r="Q26" s="15"/>
      <c r="R26" s="15"/>
      <c r="S26" s="17"/>
      <c r="T26" s="17">
        <f t="shared" si="2"/>
        <v>287.13361111111118</v>
      </c>
      <c r="U26" s="17">
        <f t="shared" si="3"/>
        <v>3158.469722222223</v>
      </c>
    </row>
    <row r="27" spans="1:21" ht="63" x14ac:dyDescent="0.25">
      <c r="A27" s="15">
        <v>3</v>
      </c>
      <c r="B27" s="10" t="s">
        <v>131</v>
      </c>
      <c r="C27" s="10" t="s">
        <v>30</v>
      </c>
      <c r="D27" s="24" t="s">
        <v>104</v>
      </c>
      <c r="E27" s="24" t="s">
        <v>105</v>
      </c>
      <c r="F27" s="24" t="s">
        <v>106</v>
      </c>
      <c r="G27" s="41" t="s">
        <v>50</v>
      </c>
      <c r="H27" s="41">
        <v>89016</v>
      </c>
      <c r="I27" s="16">
        <f t="shared" si="0"/>
        <v>1236.3333333333333</v>
      </c>
      <c r="J27" s="15">
        <f>1.9+2.4+6.2</f>
        <v>10.5</v>
      </c>
      <c r="K27" s="17">
        <f t="shared" si="1"/>
        <v>12981.5</v>
      </c>
      <c r="L27" s="15"/>
      <c r="M27" s="15"/>
      <c r="N27" s="15">
        <v>25</v>
      </c>
      <c r="O27" s="15"/>
      <c r="P27" s="17">
        <f>17697*25%/72*O27</f>
        <v>0</v>
      </c>
      <c r="Q27" s="15"/>
      <c r="R27" s="15"/>
      <c r="S27" s="17"/>
      <c r="T27" s="17">
        <f t="shared" si="2"/>
        <v>1298.1500000000001</v>
      </c>
      <c r="U27" s="17">
        <f t="shared" si="3"/>
        <v>14279.65</v>
      </c>
    </row>
    <row r="28" spans="1:21" ht="47.25" x14ac:dyDescent="0.25">
      <c r="A28" s="18">
        <v>4</v>
      </c>
      <c r="B28" s="10" t="s">
        <v>132</v>
      </c>
      <c r="C28" s="10" t="s">
        <v>30</v>
      </c>
      <c r="D28" s="10" t="s">
        <v>119</v>
      </c>
      <c r="E28" s="24" t="s">
        <v>120</v>
      </c>
      <c r="F28" s="24" t="s">
        <v>121</v>
      </c>
      <c r="G28" s="41" t="s">
        <v>50</v>
      </c>
      <c r="H28" s="42">
        <v>87246</v>
      </c>
      <c r="I28" s="16">
        <f t="shared" si="0"/>
        <v>1211.75</v>
      </c>
      <c r="J28" s="15">
        <v>6.8</v>
      </c>
      <c r="K28" s="17">
        <f t="shared" si="1"/>
        <v>8239.9</v>
      </c>
      <c r="L28" s="15"/>
      <c r="M28" s="15"/>
      <c r="N28" s="15"/>
      <c r="O28" s="15"/>
      <c r="P28" s="15"/>
      <c r="Q28" s="15"/>
      <c r="R28" s="15"/>
      <c r="S28" s="17"/>
      <c r="T28" s="17">
        <f t="shared" si="2"/>
        <v>823.99</v>
      </c>
      <c r="U28" s="17">
        <f t="shared" si="3"/>
        <v>9063.89</v>
      </c>
    </row>
    <row r="29" spans="1:21" ht="94.5" x14ac:dyDescent="0.25">
      <c r="A29" s="18">
        <v>5</v>
      </c>
      <c r="B29" s="10" t="s">
        <v>117</v>
      </c>
      <c r="C29" s="10" t="s">
        <v>30</v>
      </c>
      <c r="D29" s="27" t="s">
        <v>115</v>
      </c>
      <c r="E29" s="24" t="s">
        <v>116</v>
      </c>
      <c r="F29" s="24" t="s">
        <v>66</v>
      </c>
      <c r="G29" s="41" t="s">
        <v>50</v>
      </c>
      <c r="H29" s="42">
        <v>93971</v>
      </c>
      <c r="I29" s="16">
        <f t="shared" si="0"/>
        <v>1305.1527777777778</v>
      </c>
      <c r="J29" s="15">
        <f>4.4+1.2+4.9</f>
        <v>10.5</v>
      </c>
      <c r="K29" s="17">
        <f t="shared" si="1"/>
        <v>13704.104166666668</v>
      </c>
      <c r="L29" s="15"/>
      <c r="M29" s="15"/>
      <c r="N29" s="15"/>
      <c r="O29" s="15"/>
      <c r="P29" s="15"/>
      <c r="Q29" s="15"/>
      <c r="R29" s="15"/>
      <c r="S29" s="17"/>
      <c r="T29" s="17">
        <f t="shared" si="2"/>
        <v>1370.4104166666668</v>
      </c>
      <c r="U29" s="17">
        <f t="shared" si="3"/>
        <v>15074.514583333335</v>
      </c>
    </row>
    <row r="30" spans="1:21" ht="15.75" x14ac:dyDescent="0.25">
      <c r="A30" s="15">
        <v>6</v>
      </c>
      <c r="B30" s="10" t="s">
        <v>195</v>
      </c>
      <c r="C30" s="10"/>
      <c r="D30" s="10"/>
      <c r="E30" s="10"/>
      <c r="F30" s="44" t="s">
        <v>52</v>
      </c>
      <c r="G30" s="41" t="s">
        <v>50</v>
      </c>
      <c r="H30" s="42">
        <v>85653</v>
      </c>
      <c r="I30" s="16">
        <f t="shared" si="0"/>
        <v>1189.625</v>
      </c>
      <c r="J30" s="15">
        <v>6.4</v>
      </c>
      <c r="K30" s="17">
        <f t="shared" si="1"/>
        <v>7613.6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761.36000000000013</v>
      </c>
      <c r="U30" s="17">
        <f t="shared" si="3"/>
        <v>8374.9600000000009</v>
      </c>
    </row>
    <row r="31" spans="1:21" ht="15" x14ac:dyDescent="0.2">
      <c r="A31" s="34"/>
      <c r="B31" s="34"/>
      <c r="C31" s="34"/>
      <c r="D31" s="34"/>
      <c r="E31" s="34"/>
      <c r="F31" s="34"/>
      <c r="G31" s="35"/>
      <c r="H31" s="35"/>
      <c r="I31" s="19"/>
      <c r="J31" s="35">
        <f>SUM(J25:J30)</f>
        <v>43.6</v>
      </c>
      <c r="K31" s="20">
        <f>SUM(K25:K30)</f>
        <v>54135.040277777785</v>
      </c>
      <c r="L31" s="20">
        <f>SUM(L25:L30)</f>
        <v>0</v>
      </c>
      <c r="M31" s="20">
        <f>SUM(M25:M30)</f>
        <v>0</v>
      </c>
      <c r="N31" s="20"/>
      <c r="O31" s="20"/>
      <c r="P31" s="20">
        <f t="shared" ref="P31:U31" si="4">SUM(P25:P30)</f>
        <v>0</v>
      </c>
      <c r="Q31" s="20">
        <f t="shared" si="4"/>
        <v>0</v>
      </c>
      <c r="R31" s="20">
        <f t="shared" si="4"/>
        <v>0</v>
      </c>
      <c r="S31" s="20">
        <f t="shared" si="4"/>
        <v>0</v>
      </c>
      <c r="T31" s="20">
        <f t="shared" si="4"/>
        <v>5413.5040277777771</v>
      </c>
      <c r="U31" s="20">
        <f t="shared" si="4"/>
        <v>59548.544305555559</v>
      </c>
    </row>
    <row r="32" spans="1:2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</row>
    <row r="33" spans="1:21" x14ac:dyDescent="0.2">
      <c r="A33" s="22"/>
      <c r="B33" s="63"/>
      <c r="C33" s="63"/>
      <c r="D33" s="37"/>
      <c r="E33" s="3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">
      <c r="A34" s="22"/>
      <c r="B34" s="53"/>
      <c r="C34" s="11"/>
      <c r="D34" s="67" t="s">
        <v>72</v>
      </c>
      <c r="E34" s="67"/>
      <c r="F34" s="66" t="s">
        <v>73</v>
      </c>
      <c r="G34" s="66"/>
      <c r="H34" s="38"/>
      <c r="I34" s="38"/>
      <c r="J34" s="38"/>
      <c r="K34" s="67" t="s">
        <v>74</v>
      </c>
      <c r="L34" s="67"/>
      <c r="M34" s="67"/>
      <c r="N34" s="67"/>
      <c r="O34" s="67"/>
      <c r="P34" s="67"/>
      <c r="Q34" s="67"/>
      <c r="R34" s="67"/>
      <c r="S34" s="67"/>
      <c r="T34" s="67"/>
      <c r="U34" s="22"/>
    </row>
    <row r="35" spans="1:21" x14ac:dyDescent="0.2">
      <c r="A35" s="22"/>
      <c r="B35" s="11"/>
      <c r="C35" s="11"/>
      <c r="D35" s="38"/>
      <c r="E35" s="38"/>
      <c r="F35" s="61" t="s">
        <v>75</v>
      </c>
      <c r="G35" s="61"/>
      <c r="H35" s="36"/>
      <c r="I35" s="36"/>
      <c r="J35" s="36"/>
      <c r="K35" s="62" t="s">
        <v>76</v>
      </c>
      <c r="L35" s="62"/>
      <c r="M35" s="62"/>
      <c r="N35" s="62"/>
      <c r="O35" s="62"/>
      <c r="P35" s="62"/>
      <c r="Q35" s="62"/>
      <c r="R35" s="62"/>
      <c r="S35" s="62"/>
      <c r="T35" s="62"/>
      <c r="U35" s="22"/>
    </row>
    <row r="36" spans="1:2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</sheetData>
  <mergeCells count="28">
    <mergeCell ref="B33:C33"/>
    <mergeCell ref="D34:E34"/>
    <mergeCell ref="F34:G34"/>
    <mergeCell ref="K34:T34"/>
    <mergeCell ref="F35:G35"/>
    <mergeCell ref="K35:T35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1"/>
  <sheetViews>
    <sheetView zoomScale="80" zoomScaleNormal="8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16.28515625" style="13" customWidth="1"/>
    <col min="3" max="3" width="28.5703125" style="13" customWidth="1"/>
    <col min="4" max="4" width="19.285156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36.75" customHeight="1" x14ac:dyDescent="0.25">
      <c r="A12" s="2"/>
      <c r="B12" s="2"/>
      <c r="C12" s="2"/>
      <c r="D12" s="2"/>
      <c r="E12" s="2" t="s">
        <v>6</v>
      </c>
      <c r="F12" s="2"/>
      <c r="G12" s="64" t="s">
        <v>134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135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129</v>
      </c>
      <c r="H14" s="2"/>
      <c r="I14" s="7" t="s">
        <v>136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21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21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J31</f>
        <v>28.6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94.5" x14ac:dyDescent="0.25">
      <c r="A25" s="18">
        <v>2</v>
      </c>
      <c r="B25" s="10" t="s">
        <v>153</v>
      </c>
      <c r="C25" s="10" t="s">
        <v>30</v>
      </c>
      <c r="D25" s="24" t="s">
        <v>53</v>
      </c>
      <c r="E25" s="24" t="s">
        <v>151</v>
      </c>
      <c r="F25" s="24" t="s">
        <v>152</v>
      </c>
      <c r="G25" s="41" t="s">
        <v>50</v>
      </c>
      <c r="H25" s="42">
        <v>82468</v>
      </c>
      <c r="I25" s="16">
        <f t="shared" ref="I25:I30" si="0">H25/72</f>
        <v>1145.3888888888889</v>
      </c>
      <c r="J25" s="15">
        <v>0.9</v>
      </c>
      <c r="K25" s="17">
        <f t="shared" ref="K25:K30" si="1">I25*J25</f>
        <v>1030.8500000000001</v>
      </c>
      <c r="L25" s="15"/>
      <c r="M25" s="15"/>
      <c r="N25" s="15"/>
      <c r="O25" s="15"/>
      <c r="P25" s="15"/>
      <c r="Q25" s="15"/>
      <c r="R25" s="15"/>
      <c r="S25" s="17"/>
      <c r="T25" s="17">
        <f t="shared" ref="T25:T30" si="2">K25*10%</f>
        <v>103.08500000000002</v>
      </c>
      <c r="U25" s="17">
        <f t="shared" ref="U25:U30" si="3">K25+L25+M25+P25+Q25+R25+S25+T25</f>
        <v>1133.9350000000002</v>
      </c>
    </row>
    <row r="26" spans="1:21" ht="33.75" customHeight="1" x14ac:dyDescent="0.25">
      <c r="A26" s="18">
        <v>3</v>
      </c>
      <c r="B26" s="10" t="s">
        <v>127</v>
      </c>
      <c r="C26" s="10" t="s">
        <v>30</v>
      </c>
      <c r="D26" s="10"/>
      <c r="E26" s="10"/>
      <c r="F26" s="44" t="s">
        <v>52</v>
      </c>
      <c r="G26" s="44" t="s">
        <v>50</v>
      </c>
      <c r="H26" s="42">
        <v>85653</v>
      </c>
      <c r="I26" s="16">
        <f t="shared" si="0"/>
        <v>1189.625</v>
      </c>
      <c r="J26" s="15">
        <v>6.6</v>
      </c>
      <c r="K26" s="17">
        <f t="shared" si="1"/>
        <v>7851.5249999999996</v>
      </c>
      <c r="L26" s="15"/>
      <c r="M26" s="15"/>
      <c r="N26" s="15"/>
      <c r="O26" s="15"/>
      <c r="P26" s="17"/>
      <c r="Q26" s="15"/>
      <c r="R26" s="15"/>
      <c r="S26" s="17"/>
      <c r="T26" s="17">
        <f t="shared" si="2"/>
        <v>785.15250000000003</v>
      </c>
      <c r="U26" s="17">
        <f t="shared" si="3"/>
        <v>8636.6774999999998</v>
      </c>
    </row>
    <row r="27" spans="1:21" ht="78.75" x14ac:dyDescent="0.25">
      <c r="A27" s="15">
        <v>4</v>
      </c>
      <c r="B27" s="10" t="s">
        <v>150</v>
      </c>
      <c r="C27" s="10" t="s">
        <v>30</v>
      </c>
      <c r="D27" s="10" t="s">
        <v>67</v>
      </c>
      <c r="E27" s="24" t="s">
        <v>68</v>
      </c>
      <c r="F27" s="24" t="s">
        <v>69</v>
      </c>
      <c r="G27" s="41" t="s">
        <v>50</v>
      </c>
      <c r="H27" s="42">
        <v>87246</v>
      </c>
      <c r="I27" s="16">
        <f t="shared" si="0"/>
        <v>1211.75</v>
      </c>
      <c r="J27" s="15">
        <v>3</v>
      </c>
      <c r="K27" s="17">
        <f t="shared" si="1"/>
        <v>3635.25</v>
      </c>
      <c r="L27" s="15"/>
      <c r="M27" s="15"/>
      <c r="N27" s="15"/>
      <c r="O27" s="15"/>
      <c r="P27" s="15"/>
      <c r="Q27" s="15"/>
      <c r="R27" s="15"/>
      <c r="S27" s="17"/>
      <c r="T27" s="17">
        <f t="shared" si="2"/>
        <v>363.52500000000003</v>
      </c>
      <c r="U27" s="17">
        <f t="shared" si="3"/>
        <v>3998.7750000000001</v>
      </c>
    </row>
    <row r="28" spans="1:21" ht="189" x14ac:dyDescent="0.25">
      <c r="A28" s="18">
        <v>5</v>
      </c>
      <c r="B28" s="10" t="s">
        <v>149</v>
      </c>
      <c r="C28" s="10" t="s">
        <v>30</v>
      </c>
      <c r="D28" s="10" t="s">
        <v>141</v>
      </c>
      <c r="E28" s="24" t="s">
        <v>142</v>
      </c>
      <c r="F28" s="24" t="s">
        <v>143</v>
      </c>
      <c r="G28" s="41" t="s">
        <v>50</v>
      </c>
      <c r="H28" s="42">
        <v>93971</v>
      </c>
      <c r="I28" s="16">
        <f t="shared" si="0"/>
        <v>1305.1527777777778</v>
      </c>
      <c r="J28" s="15">
        <f>2.7+1.9+2.2</f>
        <v>6.8</v>
      </c>
      <c r="K28" s="17">
        <f t="shared" si="1"/>
        <v>8875.0388888888883</v>
      </c>
      <c r="L28" s="15"/>
      <c r="M28" s="15"/>
      <c r="N28" s="15"/>
      <c r="O28" s="15"/>
      <c r="P28" s="17"/>
      <c r="Q28" s="15"/>
      <c r="R28" s="15"/>
      <c r="S28" s="17"/>
      <c r="T28" s="17">
        <f t="shared" si="2"/>
        <v>887.50388888888892</v>
      </c>
      <c r="U28" s="17">
        <f t="shared" si="3"/>
        <v>9762.5427777777768</v>
      </c>
    </row>
    <row r="29" spans="1:21" ht="126" x14ac:dyDescent="0.25">
      <c r="A29" s="18">
        <v>5</v>
      </c>
      <c r="B29" s="10" t="s">
        <v>140</v>
      </c>
      <c r="C29" s="10" t="s">
        <v>30</v>
      </c>
      <c r="D29" s="27" t="s">
        <v>137</v>
      </c>
      <c r="E29" s="24" t="s">
        <v>138</v>
      </c>
      <c r="F29" s="24" t="s">
        <v>139</v>
      </c>
      <c r="G29" s="41" t="s">
        <v>50</v>
      </c>
      <c r="H29" s="42">
        <v>92201</v>
      </c>
      <c r="I29" s="16">
        <f t="shared" si="0"/>
        <v>1280.5694444444443</v>
      </c>
      <c r="J29" s="15">
        <v>2</v>
      </c>
      <c r="K29" s="17">
        <f t="shared" si="1"/>
        <v>2561.1388888888887</v>
      </c>
      <c r="L29" s="15"/>
      <c r="M29" s="15"/>
      <c r="N29" s="15"/>
      <c r="O29" s="15"/>
      <c r="P29" s="15"/>
      <c r="Q29" s="15"/>
      <c r="R29" s="15"/>
      <c r="S29" s="17"/>
      <c r="T29" s="17">
        <f t="shared" si="2"/>
        <v>256.11388888888888</v>
      </c>
      <c r="U29" s="17">
        <f t="shared" si="3"/>
        <v>2817.2527777777777</v>
      </c>
    </row>
    <row r="30" spans="1:21" ht="126" x14ac:dyDescent="0.25">
      <c r="A30" s="18">
        <v>5</v>
      </c>
      <c r="B30" s="10" t="s">
        <v>147</v>
      </c>
      <c r="C30" s="10" t="s">
        <v>30</v>
      </c>
      <c r="D30" s="10" t="s">
        <v>144</v>
      </c>
      <c r="E30" s="24" t="s">
        <v>145</v>
      </c>
      <c r="F30" s="24" t="s">
        <v>146</v>
      </c>
      <c r="G30" s="41" t="s">
        <v>50</v>
      </c>
      <c r="H30" s="42">
        <v>90609</v>
      </c>
      <c r="I30" s="16">
        <f t="shared" si="0"/>
        <v>1258.4583333333333</v>
      </c>
      <c r="J30" s="15">
        <f>2.9+6.4</f>
        <v>9.3000000000000007</v>
      </c>
      <c r="K30" s="17">
        <f t="shared" si="1"/>
        <v>11703.6625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1170.36625</v>
      </c>
      <c r="U30" s="17">
        <f t="shared" si="3"/>
        <v>12874.028750000001</v>
      </c>
    </row>
    <row r="31" spans="1:21" ht="15" x14ac:dyDescent="0.2">
      <c r="A31" s="34"/>
      <c r="B31" s="34"/>
      <c r="C31" s="34"/>
      <c r="D31" s="34"/>
      <c r="E31" s="34"/>
      <c r="F31" s="34"/>
      <c r="G31" s="35"/>
      <c r="H31" s="35"/>
      <c r="I31" s="19"/>
      <c r="J31" s="35">
        <f>SUM(J25:J30)</f>
        <v>28.6</v>
      </c>
      <c r="K31" s="20">
        <f>SUM(K25:K30)</f>
        <v>35657.465277777774</v>
      </c>
      <c r="L31" s="20">
        <f>SUM(L25:L30)</f>
        <v>0</v>
      </c>
      <c r="M31" s="20">
        <f>SUM(M25:M30)</f>
        <v>0</v>
      </c>
      <c r="N31" s="20"/>
      <c r="O31" s="20"/>
      <c r="P31" s="20">
        <f t="shared" ref="P31:U31" si="4">SUM(P25:P30)</f>
        <v>0</v>
      </c>
      <c r="Q31" s="20">
        <f t="shared" si="4"/>
        <v>0</v>
      </c>
      <c r="R31" s="20">
        <f t="shared" si="4"/>
        <v>0</v>
      </c>
      <c r="S31" s="20">
        <f t="shared" si="4"/>
        <v>0</v>
      </c>
      <c r="T31" s="20">
        <f t="shared" si="4"/>
        <v>3565.7465277777783</v>
      </c>
      <c r="U31" s="20">
        <f t="shared" si="4"/>
        <v>39223.211805555562</v>
      </c>
    </row>
    <row r="32" spans="1:2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</row>
    <row r="33" spans="1:21" x14ac:dyDescent="0.2">
      <c r="A33" s="22"/>
      <c r="B33" s="63"/>
      <c r="C33" s="63"/>
      <c r="D33" s="37"/>
      <c r="E33" s="3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">
      <c r="A34" s="22"/>
      <c r="B34" s="53"/>
      <c r="C34" s="11"/>
      <c r="D34" s="67" t="s">
        <v>72</v>
      </c>
      <c r="E34" s="67"/>
      <c r="F34" s="66" t="s">
        <v>73</v>
      </c>
      <c r="G34" s="66"/>
      <c r="H34" s="38"/>
      <c r="I34" s="38"/>
      <c r="J34" s="38"/>
      <c r="K34" s="67" t="s">
        <v>74</v>
      </c>
      <c r="L34" s="67"/>
      <c r="M34" s="67"/>
      <c r="N34" s="67"/>
      <c r="O34" s="67"/>
      <c r="P34" s="67"/>
      <c r="Q34" s="67"/>
      <c r="R34" s="67"/>
      <c r="S34" s="67"/>
      <c r="T34" s="67"/>
      <c r="U34" s="22"/>
    </row>
    <row r="35" spans="1:21" x14ac:dyDescent="0.2">
      <c r="A35" s="22"/>
      <c r="B35" s="11"/>
      <c r="C35" s="11"/>
      <c r="D35" s="38"/>
      <c r="E35" s="38"/>
      <c r="F35" s="61" t="s">
        <v>75</v>
      </c>
      <c r="G35" s="61"/>
      <c r="H35" s="36"/>
      <c r="I35" s="36"/>
      <c r="J35" s="36"/>
      <c r="K35" s="62" t="s">
        <v>76</v>
      </c>
      <c r="L35" s="62"/>
      <c r="M35" s="62"/>
      <c r="N35" s="62"/>
      <c r="O35" s="62"/>
      <c r="P35" s="62"/>
      <c r="Q35" s="62"/>
      <c r="R35" s="62"/>
      <c r="S35" s="62"/>
      <c r="T35" s="62"/>
      <c r="U35" s="22"/>
    </row>
    <row r="36" spans="1:2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</sheetData>
  <mergeCells count="28">
    <mergeCell ref="B33:C33"/>
    <mergeCell ref="D34:E34"/>
    <mergeCell ref="F34:G34"/>
    <mergeCell ref="K34:T34"/>
    <mergeCell ref="F35:G35"/>
    <mergeCell ref="K35:T35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6"/>
  <sheetViews>
    <sheetView topLeftCell="A10" zoomScale="80" zoomScaleNormal="8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41.140625" style="13" customWidth="1"/>
    <col min="3" max="3" width="12.42578125" style="13" customWidth="1"/>
    <col min="4" max="4" width="30.5703125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36.75" customHeight="1" x14ac:dyDescent="0.25">
      <c r="A12" s="2"/>
      <c r="B12" s="2"/>
      <c r="C12" s="2"/>
      <c r="D12" s="2"/>
      <c r="E12" s="2" t="s">
        <v>6</v>
      </c>
      <c r="F12" s="2"/>
      <c r="G12" s="64" t="s">
        <v>134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135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78</v>
      </c>
      <c r="H14" s="2"/>
      <c r="I14" s="7" t="s">
        <v>154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9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9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J36</f>
        <v>26.000000000000004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31.5" x14ac:dyDescent="0.25">
      <c r="A25" s="18">
        <v>1</v>
      </c>
      <c r="B25" s="26" t="s">
        <v>155</v>
      </c>
      <c r="C25" s="10" t="s">
        <v>30</v>
      </c>
      <c r="D25" s="24" t="s">
        <v>100</v>
      </c>
      <c r="E25" s="24" t="s">
        <v>101</v>
      </c>
      <c r="F25" s="24" t="s">
        <v>102</v>
      </c>
      <c r="G25" s="41" t="s">
        <v>50</v>
      </c>
      <c r="H25" s="42">
        <v>87246</v>
      </c>
      <c r="I25" s="16">
        <f t="shared" ref="I25:I35" si="0">H25/72</f>
        <v>1211.75</v>
      </c>
      <c r="J25" s="15">
        <v>1.3</v>
      </c>
      <c r="K25" s="17">
        <f t="shared" ref="K25:K35" si="1">I25*J25</f>
        <v>1575.2750000000001</v>
      </c>
      <c r="L25" s="15"/>
      <c r="M25" s="15"/>
      <c r="N25" s="15"/>
      <c r="O25" s="15"/>
      <c r="P25" s="15"/>
      <c r="Q25" s="15"/>
      <c r="R25" s="15"/>
      <c r="S25" s="17"/>
      <c r="T25" s="17">
        <f t="shared" ref="T25:T35" si="2">K25*10%</f>
        <v>157.52750000000003</v>
      </c>
      <c r="U25" s="17">
        <f t="shared" ref="U25:U35" si="3">K25+L25+M25+P25+Q25+R25+S25+T25</f>
        <v>1732.8025000000002</v>
      </c>
    </row>
    <row r="26" spans="1:21" ht="63" x14ac:dyDescent="0.25">
      <c r="A26" s="18">
        <v>2</v>
      </c>
      <c r="B26" s="10" t="s">
        <v>157</v>
      </c>
      <c r="C26" s="10" t="s">
        <v>30</v>
      </c>
      <c r="D26" s="24" t="s">
        <v>53</v>
      </c>
      <c r="E26" s="24" t="s">
        <v>151</v>
      </c>
      <c r="F26" s="24" t="s">
        <v>152</v>
      </c>
      <c r="G26" s="41" t="s">
        <v>50</v>
      </c>
      <c r="H26" s="42">
        <v>82468</v>
      </c>
      <c r="I26" s="16">
        <f t="shared" si="0"/>
        <v>1145.3888888888889</v>
      </c>
      <c r="J26" s="15">
        <f>3.4+0.4</f>
        <v>3.8</v>
      </c>
      <c r="K26" s="17">
        <f t="shared" si="1"/>
        <v>4352.4777777777781</v>
      </c>
      <c r="L26" s="15"/>
      <c r="M26" s="15"/>
      <c r="N26" s="15"/>
      <c r="O26" s="15"/>
      <c r="P26" s="15"/>
      <c r="Q26" s="15"/>
      <c r="R26" s="15"/>
      <c r="S26" s="17"/>
      <c r="T26" s="17">
        <f t="shared" si="2"/>
        <v>435.24777777777786</v>
      </c>
      <c r="U26" s="17">
        <f t="shared" si="3"/>
        <v>4787.7255555555557</v>
      </c>
    </row>
    <row r="27" spans="1:21" ht="47.25" x14ac:dyDescent="0.25">
      <c r="A27" s="18">
        <v>3</v>
      </c>
      <c r="B27" s="10" t="s">
        <v>133</v>
      </c>
      <c r="C27" s="10" t="s">
        <v>30</v>
      </c>
      <c r="D27" s="24" t="s">
        <v>57</v>
      </c>
      <c r="E27" s="24" t="s">
        <v>58</v>
      </c>
      <c r="F27" s="24" t="s">
        <v>59</v>
      </c>
      <c r="G27" s="41" t="s">
        <v>31</v>
      </c>
      <c r="H27" s="42">
        <v>93971</v>
      </c>
      <c r="I27" s="16">
        <f t="shared" si="0"/>
        <v>1305.1527777777778</v>
      </c>
      <c r="J27" s="15">
        <v>2.4</v>
      </c>
      <c r="K27" s="17">
        <f t="shared" si="1"/>
        <v>3132.3666666666668</v>
      </c>
      <c r="L27" s="15"/>
      <c r="M27" s="15"/>
      <c r="N27" s="15"/>
      <c r="O27" s="15"/>
      <c r="P27" s="15"/>
      <c r="Q27" s="15"/>
      <c r="R27" s="15"/>
      <c r="S27" s="17"/>
      <c r="T27" s="17">
        <f t="shared" si="2"/>
        <v>313.23666666666668</v>
      </c>
      <c r="U27" s="17">
        <f t="shared" si="3"/>
        <v>3445.6033333333335</v>
      </c>
    </row>
    <row r="28" spans="1:21" ht="31.5" x14ac:dyDescent="0.25">
      <c r="A28" s="18">
        <v>4</v>
      </c>
      <c r="B28" s="10" t="s">
        <v>158</v>
      </c>
      <c r="C28" s="10" t="s">
        <v>30</v>
      </c>
      <c r="D28" s="24" t="s">
        <v>104</v>
      </c>
      <c r="E28" s="24" t="s">
        <v>105</v>
      </c>
      <c r="F28" s="24" t="s">
        <v>106</v>
      </c>
      <c r="G28" s="41" t="s">
        <v>50</v>
      </c>
      <c r="H28" s="41">
        <v>89016</v>
      </c>
      <c r="I28" s="16">
        <f t="shared" si="0"/>
        <v>1236.3333333333333</v>
      </c>
      <c r="J28" s="15">
        <v>1.6</v>
      </c>
      <c r="K28" s="17">
        <f t="shared" si="1"/>
        <v>1978.1333333333332</v>
      </c>
      <c r="L28" s="15"/>
      <c r="M28" s="15"/>
      <c r="N28" s="15"/>
      <c r="O28" s="15"/>
      <c r="P28" s="15"/>
      <c r="Q28" s="15"/>
      <c r="R28" s="15"/>
      <c r="S28" s="17"/>
      <c r="T28" s="17">
        <f t="shared" si="2"/>
        <v>197.81333333333333</v>
      </c>
      <c r="U28" s="17">
        <f t="shared" si="3"/>
        <v>2175.9466666666667</v>
      </c>
    </row>
    <row r="29" spans="1:21" ht="63" x14ac:dyDescent="0.25">
      <c r="A29" s="18">
        <v>5</v>
      </c>
      <c r="B29" s="10" t="s">
        <v>167</v>
      </c>
      <c r="C29" s="10" t="s">
        <v>30</v>
      </c>
      <c r="D29" s="24" t="s">
        <v>164</v>
      </c>
      <c r="E29" s="24" t="s">
        <v>165</v>
      </c>
      <c r="F29" s="24" t="s">
        <v>166</v>
      </c>
      <c r="G29" s="41" t="s">
        <v>50</v>
      </c>
      <c r="H29" s="42">
        <v>82468</v>
      </c>
      <c r="I29" s="16">
        <f t="shared" si="0"/>
        <v>1145.3888888888889</v>
      </c>
      <c r="J29" s="15">
        <f>4+1.6</f>
        <v>5.6</v>
      </c>
      <c r="K29" s="17">
        <f t="shared" si="1"/>
        <v>6414.1777777777779</v>
      </c>
      <c r="L29" s="15"/>
      <c r="M29" s="15"/>
      <c r="N29" s="15"/>
      <c r="O29" s="15"/>
      <c r="P29" s="15"/>
      <c r="Q29" s="15"/>
      <c r="R29" s="15"/>
      <c r="S29" s="17"/>
      <c r="T29" s="17">
        <f t="shared" si="2"/>
        <v>641.41777777777781</v>
      </c>
      <c r="U29" s="17">
        <f t="shared" si="3"/>
        <v>7055.5955555555556</v>
      </c>
    </row>
    <row r="30" spans="1:21" ht="47.25" x14ac:dyDescent="0.25">
      <c r="A30" s="18">
        <v>6</v>
      </c>
      <c r="B30" s="10" t="s">
        <v>162</v>
      </c>
      <c r="C30" s="10" t="s">
        <v>30</v>
      </c>
      <c r="D30" s="24" t="s">
        <v>159</v>
      </c>
      <c r="E30" s="24" t="s">
        <v>160</v>
      </c>
      <c r="F30" s="24" t="s">
        <v>161</v>
      </c>
      <c r="G30" s="41" t="s">
        <v>50</v>
      </c>
      <c r="H30" s="42">
        <v>85653</v>
      </c>
      <c r="I30" s="16">
        <f t="shared" si="0"/>
        <v>1189.625</v>
      </c>
      <c r="J30" s="15">
        <v>1.1000000000000001</v>
      </c>
      <c r="K30" s="17">
        <f t="shared" si="1"/>
        <v>1308.5875000000001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130.85875000000001</v>
      </c>
      <c r="U30" s="17">
        <f t="shared" si="3"/>
        <v>1439.4462500000002</v>
      </c>
    </row>
    <row r="31" spans="1:21" ht="31.5" x14ac:dyDescent="0.25">
      <c r="A31" s="18">
        <v>7</v>
      </c>
      <c r="B31" s="10" t="s">
        <v>63</v>
      </c>
      <c r="C31" s="10" t="s">
        <v>30</v>
      </c>
      <c r="D31" s="25" t="s">
        <v>64</v>
      </c>
      <c r="E31" s="24" t="s">
        <v>65</v>
      </c>
      <c r="F31" s="24" t="s">
        <v>66</v>
      </c>
      <c r="G31" s="41" t="s">
        <v>50</v>
      </c>
      <c r="H31" s="42">
        <v>93971</v>
      </c>
      <c r="I31" s="16">
        <f t="shared" si="0"/>
        <v>1305.1527777777778</v>
      </c>
      <c r="J31" s="15">
        <v>1.9</v>
      </c>
      <c r="K31" s="17">
        <f t="shared" si="1"/>
        <v>2479.7902777777776</v>
      </c>
      <c r="L31" s="15"/>
      <c r="M31" s="15"/>
      <c r="N31" s="15"/>
      <c r="O31" s="15"/>
      <c r="P31" s="15"/>
      <c r="Q31" s="15"/>
      <c r="R31" s="15"/>
      <c r="S31" s="17"/>
      <c r="T31" s="17">
        <f t="shared" si="2"/>
        <v>247.97902777777779</v>
      </c>
      <c r="U31" s="17">
        <f t="shared" si="3"/>
        <v>2727.7693055555555</v>
      </c>
    </row>
    <row r="32" spans="1:21" ht="63" x14ac:dyDescent="0.25">
      <c r="A32" s="18">
        <v>8</v>
      </c>
      <c r="B32" s="10" t="s">
        <v>168</v>
      </c>
      <c r="C32" s="10" t="s">
        <v>30</v>
      </c>
      <c r="D32" s="24" t="s">
        <v>47</v>
      </c>
      <c r="E32" s="24" t="s">
        <v>48</v>
      </c>
      <c r="F32" s="24" t="s">
        <v>49</v>
      </c>
      <c r="G32" s="41" t="s">
        <v>50</v>
      </c>
      <c r="H32" s="42">
        <v>85653</v>
      </c>
      <c r="I32" s="16">
        <f t="shared" si="0"/>
        <v>1189.625</v>
      </c>
      <c r="J32" s="15">
        <v>1.1000000000000001</v>
      </c>
      <c r="K32" s="17">
        <f t="shared" si="1"/>
        <v>1308.5875000000001</v>
      </c>
      <c r="L32" s="15"/>
      <c r="M32" s="15"/>
      <c r="N32" s="15"/>
      <c r="O32" s="15"/>
      <c r="P32" s="15"/>
      <c r="Q32" s="15"/>
      <c r="R32" s="15"/>
      <c r="S32" s="17"/>
      <c r="T32" s="17">
        <f t="shared" si="2"/>
        <v>130.85875000000001</v>
      </c>
      <c r="U32" s="17">
        <f t="shared" si="3"/>
        <v>1439.4462500000002</v>
      </c>
    </row>
    <row r="33" spans="1:21" ht="63" x14ac:dyDescent="0.25">
      <c r="A33" s="18">
        <v>9</v>
      </c>
      <c r="B33" s="10" t="s">
        <v>148</v>
      </c>
      <c r="C33" s="10" t="s">
        <v>30</v>
      </c>
      <c r="D33" s="10" t="s">
        <v>141</v>
      </c>
      <c r="E33" s="24" t="s">
        <v>142</v>
      </c>
      <c r="F33" s="24" t="s">
        <v>143</v>
      </c>
      <c r="G33" s="41" t="s">
        <v>50</v>
      </c>
      <c r="H33" s="42">
        <v>93971</v>
      </c>
      <c r="I33" s="16">
        <f t="shared" si="0"/>
        <v>1305.1527777777778</v>
      </c>
      <c r="J33" s="15">
        <f>2+0.8</f>
        <v>2.8</v>
      </c>
      <c r="K33" s="17">
        <f t="shared" si="1"/>
        <v>3654.4277777777775</v>
      </c>
      <c r="L33" s="15"/>
      <c r="M33" s="15"/>
      <c r="N33" s="15">
        <v>25</v>
      </c>
      <c r="O33" s="15"/>
      <c r="P33" s="17">
        <f>17697*25%/72*O33</f>
        <v>0</v>
      </c>
      <c r="Q33" s="15"/>
      <c r="R33" s="15"/>
      <c r="S33" s="17"/>
      <c r="T33" s="17">
        <f t="shared" si="2"/>
        <v>365.44277777777779</v>
      </c>
      <c r="U33" s="17">
        <f t="shared" si="3"/>
        <v>4019.8705555555553</v>
      </c>
    </row>
    <row r="34" spans="1:21" ht="47.25" x14ac:dyDescent="0.25">
      <c r="A34" s="18">
        <v>10</v>
      </c>
      <c r="B34" s="10" t="s">
        <v>163</v>
      </c>
      <c r="C34" s="10" t="s">
        <v>30</v>
      </c>
      <c r="D34" s="27" t="s">
        <v>137</v>
      </c>
      <c r="E34" s="24" t="s">
        <v>138</v>
      </c>
      <c r="F34" s="24" t="s">
        <v>139</v>
      </c>
      <c r="G34" s="41" t="s">
        <v>50</v>
      </c>
      <c r="H34" s="42">
        <v>92201</v>
      </c>
      <c r="I34" s="16">
        <f t="shared" si="0"/>
        <v>1280.5694444444443</v>
      </c>
      <c r="J34" s="15">
        <v>1.6</v>
      </c>
      <c r="K34" s="17">
        <f t="shared" si="1"/>
        <v>2048.911111111111</v>
      </c>
      <c r="L34" s="15"/>
      <c r="M34" s="15"/>
      <c r="N34" s="15"/>
      <c r="O34" s="15"/>
      <c r="P34" s="15"/>
      <c r="Q34" s="15"/>
      <c r="R34" s="15"/>
      <c r="S34" s="17"/>
      <c r="T34" s="17">
        <f t="shared" si="2"/>
        <v>204.89111111111112</v>
      </c>
      <c r="U34" s="17">
        <f t="shared" si="3"/>
        <v>2253.8022222222221</v>
      </c>
    </row>
    <row r="35" spans="1:21" ht="63" x14ac:dyDescent="0.25">
      <c r="A35" s="18">
        <v>11</v>
      </c>
      <c r="B35" s="10" t="s">
        <v>156</v>
      </c>
      <c r="C35" s="10" t="s">
        <v>30</v>
      </c>
      <c r="D35" s="10" t="s">
        <v>144</v>
      </c>
      <c r="E35" s="24" t="s">
        <v>145</v>
      </c>
      <c r="F35" s="24" t="s">
        <v>146</v>
      </c>
      <c r="G35" s="41" t="s">
        <v>50</v>
      </c>
      <c r="H35" s="42">
        <v>90609</v>
      </c>
      <c r="I35" s="16">
        <f t="shared" si="0"/>
        <v>1258.4583333333333</v>
      </c>
      <c r="J35" s="15">
        <f>1.6+1.2</f>
        <v>2.8</v>
      </c>
      <c r="K35" s="17">
        <f t="shared" si="1"/>
        <v>3523.6833333333329</v>
      </c>
      <c r="L35" s="15"/>
      <c r="M35" s="15"/>
      <c r="N35" s="15"/>
      <c r="O35" s="15"/>
      <c r="P35" s="15"/>
      <c r="Q35" s="15"/>
      <c r="R35" s="15"/>
      <c r="S35" s="17"/>
      <c r="T35" s="17">
        <f t="shared" si="2"/>
        <v>352.36833333333334</v>
      </c>
      <c r="U35" s="17">
        <f t="shared" si="3"/>
        <v>3876.0516666666663</v>
      </c>
    </row>
    <row r="36" spans="1:21" ht="15" x14ac:dyDescent="0.2">
      <c r="A36" s="34"/>
      <c r="B36" s="34"/>
      <c r="C36" s="34"/>
      <c r="D36" s="34"/>
      <c r="E36" s="34"/>
      <c r="F36" s="34"/>
      <c r="G36" s="35"/>
      <c r="H36" s="35"/>
      <c r="I36" s="19"/>
      <c r="J36" s="35">
        <f>SUM(J25:J35)</f>
        <v>26.000000000000004</v>
      </c>
      <c r="K36" s="20">
        <f>SUM(K25:K35)</f>
        <v>31776.418055555561</v>
      </c>
      <c r="L36" s="20">
        <f>SUM(L25:L35)</f>
        <v>0</v>
      </c>
      <c r="M36" s="20">
        <f>SUM(M25:M35)</f>
        <v>0</v>
      </c>
      <c r="N36" s="20"/>
      <c r="O36" s="20"/>
      <c r="P36" s="20">
        <f t="shared" ref="P36:U36" si="4">SUM(P25:P35)</f>
        <v>0</v>
      </c>
      <c r="Q36" s="20">
        <f t="shared" si="4"/>
        <v>0</v>
      </c>
      <c r="R36" s="20">
        <f t="shared" si="4"/>
        <v>0</v>
      </c>
      <c r="S36" s="20">
        <f t="shared" si="4"/>
        <v>0</v>
      </c>
      <c r="T36" s="20">
        <f t="shared" si="4"/>
        <v>3177.6418055555555</v>
      </c>
      <c r="U36" s="20">
        <f t="shared" si="4"/>
        <v>34954.059861111113</v>
      </c>
    </row>
    <row r="37" spans="1:2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</row>
    <row r="38" spans="1:21" x14ac:dyDescent="0.2">
      <c r="A38" s="22"/>
      <c r="B38" s="63"/>
      <c r="C38" s="63"/>
      <c r="D38" s="37"/>
      <c r="E38" s="3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53"/>
      <c r="C39" s="11"/>
      <c r="D39" s="67" t="s">
        <v>72</v>
      </c>
      <c r="E39" s="67"/>
      <c r="F39" s="66" t="s">
        <v>73</v>
      </c>
      <c r="G39" s="66"/>
      <c r="H39" s="38"/>
      <c r="I39" s="38"/>
      <c r="J39" s="38"/>
      <c r="K39" s="67" t="s">
        <v>74</v>
      </c>
      <c r="L39" s="67"/>
      <c r="M39" s="67"/>
      <c r="N39" s="67"/>
      <c r="O39" s="67"/>
      <c r="P39" s="67"/>
      <c r="Q39" s="67"/>
      <c r="R39" s="67"/>
      <c r="S39" s="67"/>
      <c r="T39" s="67"/>
      <c r="U39" s="22"/>
    </row>
    <row r="40" spans="1:21" x14ac:dyDescent="0.2">
      <c r="A40" s="22"/>
      <c r="B40" s="11"/>
      <c r="C40" s="11"/>
      <c r="D40" s="38"/>
      <c r="E40" s="38"/>
      <c r="F40" s="61" t="s">
        <v>75</v>
      </c>
      <c r="G40" s="61"/>
      <c r="H40" s="36"/>
      <c r="I40" s="36"/>
      <c r="J40" s="36"/>
      <c r="K40" s="62" t="s">
        <v>76</v>
      </c>
      <c r="L40" s="62"/>
      <c r="M40" s="62"/>
      <c r="N40" s="62"/>
      <c r="O40" s="62"/>
      <c r="P40" s="62"/>
      <c r="Q40" s="62"/>
      <c r="R40" s="62"/>
      <c r="S40" s="62"/>
      <c r="T40" s="6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</sheetData>
  <mergeCells count="28">
    <mergeCell ref="B38:C38"/>
    <mergeCell ref="D39:E39"/>
    <mergeCell ref="F39:G39"/>
    <mergeCell ref="K39:T39"/>
    <mergeCell ref="F40:G40"/>
    <mergeCell ref="K40:T40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0"/>
  <sheetViews>
    <sheetView zoomScale="80" zoomScaleNormal="8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39.140625" style="13" customWidth="1"/>
    <col min="3" max="3" width="12.42578125" style="13" customWidth="1"/>
    <col min="4" max="4" width="19.28515625" style="13" customWidth="1"/>
    <col min="5" max="5" width="16.140625" style="13" customWidth="1"/>
    <col min="6" max="6" width="11" style="13" customWidth="1"/>
    <col min="7" max="7" width="10.7109375" style="51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45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45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46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46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46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46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46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46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45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45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45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36.75" customHeight="1" x14ac:dyDescent="0.25">
      <c r="A12" s="2"/>
      <c r="B12" s="2"/>
      <c r="C12" s="2"/>
      <c r="D12" s="2"/>
      <c r="E12" s="2" t="s">
        <v>6</v>
      </c>
      <c r="F12" s="2"/>
      <c r="G12" s="64" t="s">
        <v>197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198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45" t="s">
        <v>129</v>
      </c>
      <c r="H14" s="2"/>
      <c r="I14" s="7" t="s">
        <v>199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45"/>
      <c r="H15" s="2">
        <f>H16+H17</f>
        <v>8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45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45"/>
      <c r="H17" s="2">
        <v>8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45"/>
      <c r="H18" s="2">
        <f>J30</f>
        <v>19.599999999999998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47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4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4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47.25" x14ac:dyDescent="0.25">
      <c r="A25" s="18">
        <v>1</v>
      </c>
      <c r="B25" s="10" t="s">
        <v>171</v>
      </c>
      <c r="C25" s="10" t="s">
        <v>30</v>
      </c>
      <c r="D25" s="27" t="s">
        <v>115</v>
      </c>
      <c r="E25" s="24" t="s">
        <v>169</v>
      </c>
      <c r="F25" s="24" t="s">
        <v>170</v>
      </c>
      <c r="G25" s="41" t="s">
        <v>50</v>
      </c>
      <c r="H25" s="42">
        <v>93971</v>
      </c>
      <c r="I25" s="16">
        <f>H25/72</f>
        <v>1305.1527777777778</v>
      </c>
      <c r="J25" s="15">
        <v>1.9</v>
      </c>
      <c r="K25" s="17">
        <f>I25*J25</f>
        <v>2479.7902777777776</v>
      </c>
      <c r="L25" s="15"/>
      <c r="M25" s="15"/>
      <c r="N25" s="15"/>
      <c r="O25" s="15"/>
      <c r="P25" s="17"/>
      <c r="Q25" s="15"/>
      <c r="R25" s="15"/>
      <c r="S25" s="17"/>
      <c r="T25" s="17">
        <f>K25*10%</f>
        <v>247.97902777777779</v>
      </c>
      <c r="U25" s="17">
        <f>K25+L25+M25+P25+Q25+R25+S25+T25</f>
        <v>2727.7693055555555</v>
      </c>
    </row>
    <row r="26" spans="1:21" ht="31.5" x14ac:dyDescent="0.25">
      <c r="A26" s="18">
        <v>2</v>
      </c>
      <c r="B26" s="10" t="s">
        <v>176</v>
      </c>
      <c r="C26" s="10" t="s">
        <v>30</v>
      </c>
      <c r="D26" s="10"/>
      <c r="E26" s="10"/>
      <c r="F26" s="44" t="s">
        <v>52</v>
      </c>
      <c r="G26" s="52" t="s">
        <v>50</v>
      </c>
      <c r="H26" s="44">
        <v>85653</v>
      </c>
      <c r="I26" s="16">
        <f>H26/72</f>
        <v>1189.625</v>
      </c>
      <c r="J26" s="15">
        <v>6.4</v>
      </c>
      <c r="K26" s="17">
        <f>I26*J26</f>
        <v>7613.6</v>
      </c>
      <c r="L26" s="15"/>
      <c r="M26" s="15"/>
      <c r="N26" s="15"/>
      <c r="O26" s="15"/>
      <c r="P26" s="15"/>
      <c r="Q26" s="15"/>
      <c r="R26" s="15"/>
      <c r="S26" s="17"/>
      <c r="T26" s="17">
        <f>K26*10%</f>
        <v>761.36000000000013</v>
      </c>
      <c r="U26" s="17">
        <f>K26+L26+M26+P26+Q26+R26+S26+T26</f>
        <v>8374.9600000000009</v>
      </c>
    </row>
    <row r="27" spans="1:21" ht="31.5" x14ac:dyDescent="0.25">
      <c r="A27" s="18">
        <v>3</v>
      </c>
      <c r="B27" s="10" t="s">
        <v>177</v>
      </c>
      <c r="C27" s="10" t="s">
        <v>30</v>
      </c>
      <c r="D27" s="10"/>
      <c r="E27" s="10"/>
      <c r="F27" s="44" t="s">
        <v>52</v>
      </c>
      <c r="G27" s="52" t="s">
        <v>50</v>
      </c>
      <c r="H27" s="44">
        <v>85653</v>
      </c>
      <c r="I27" s="16">
        <f>H27/72</f>
        <v>1189.625</v>
      </c>
      <c r="J27" s="15">
        <v>7.2</v>
      </c>
      <c r="K27" s="17">
        <f>I27*J27</f>
        <v>8565.3000000000011</v>
      </c>
      <c r="L27" s="15"/>
      <c r="M27" s="15"/>
      <c r="N27" s="15"/>
      <c r="O27" s="15"/>
      <c r="P27" s="15"/>
      <c r="Q27" s="15"/>
      <c r="R27" s="15"/>
      <c r="S27" s="17"/>
      <c r="T27" s="17">
        <f>K27*10%</f>
        <v>856.5300000000002</v>
      </c>
      <c r="U27" s="17">
        <f>K27+L27+M27+P27+Q27+R27+S27+T27</f>
        <v>9421.8300000000017</v>
      </c>
    </row>
    <row r="28" spans="1:21" ht="63" x14ac:dyDescent="0.25">
      <c r="A28" s="18">
        <v>4</v>
      </c>
      <c r="B28" s="10" t="s">
        <v>150</v>
      </c>
      <c r="C28" s="10" t="s">
        <v>30</v>
      </c>
      <c r="D28" s="10" t="s">
        <v>67</v>
      </c>
      <c r="E28" s="24" t="s">
        <v>68</v>
      </c>
      <c r="F28" s="24" t="s">
        <v>69</v>
      </c>
      <c r="G28" s="41" t="s">
        <v>50</v>
      </c>
      <c r="H28" s="42">
        <v>87246</v>
      </c>
      <c r="I28" s="16">
        <f>H28/72</f>
        <v>1211.75</v>
      </c>
      <c r="J28" s="15">
        <v>1.9</v>
      </c>
      <c r="K28" s="17">
        <f>I28*J28</f>
        <v>2302.3249999999998</v>
      </c>
      <c r="L28" s="15"/>
      <c r="M28" s="15"/>
      <c r="N28" s="15"/>
      <c r="O28" s="15"/>
      <c r="P28" s="15"/>
      <c r="Q28" s="15"/>
      <c r="R28" s="15"/>
      <c r="S28" s="17"/>
      <c r="T28" s="17">
        <f>K28*10%</f>
        <v>230.23249999999999</v>
      </c>
      <c r="U28" s="17">
        <f>K28+L28+M28+P28+Q28+R28+S28+T28</f>
        <v>2532.5574999999999</v>
      </c>
    </row>
    <row r="29" spans="1:21" ht="78.75" x14ac:dyDescent="0.25">
      <c r="A29" s="18">
        <v>5</v>
      </c>
      <c r="B29" s="10" t="s">
        <v>175</v>
      </c>
      <c r="C29" s="10" t="s">
        <v>30</v>
      </c>
      <c r="D29" s="10" t="s">
        <v>172</v>
      </c>
      <c r="E29" s="24" t="s">
        <v>173</v>
      </c>
      <c r="F29" s="24" t="s">
        <v>174</v>
      </c>
      <c r="G29" s="41" t="s">
        <v>50</v>
      </c>
      <c r="H29" s="42">
        <v>87246</v>
      </c>
      <c r="I29" s="16">
        <f>H29/72</f>
        <v>1211.75</v>
      </c>
      <c r="J29" s="15">
        <v>2.2000000000000002</v>
      </c>
      <c r="K29" s="17">
        <f>I29*J29</f>
        <v>2665.8500000000004</v>
      </c>
      <c r="L29" s="15"/>
      <c r="M29" s="15"/>
      <c r="N29" s="15"/>
      <c r="O29" s="15"/>
      <c r="P29" s="15"/>
      <c r="Q29" s="15"/>
      <c r="R29" s="15"/>
      <c r="S29" s="17"/>
      <c r="T29" s="17">
        <f>K29*10%</f>
        <v>266.58500000000004</v>
      </c>
      <c r="U29" s="17">
        <f>K29+L29+M29+P29+Q29+R29+S29+T29</f>
        <v>2932.4350000000004</v>
      </c>
    </row>
    <row r="30" spans="1:21" ht="15" x14ac:dyDescent="0.2">
      <c r="A30" s="34"/>
      <c r="B30" s="34"/>
      <c r="C30" s="34"/>
      <c r="D30" s="34"/>
      <c r="E30" s="34"/>
      <c r="F30" s="34"/>
      <c r="G30" s="35"/>
      <c r="H30" s="35"/>
      <c r="I30" s="19"/>
      <c r="J30" s="35">
        <f>SUM(J25:J29)</f>
        <v>19.599999999999998</v>
      </c>
      <c r="K30" s="20">
        <f>SUM(K25:K29)</f>
        <v>23626.865277777782</v>
      </c>
      <c r="L30" s="20">
        <f>SUM(L25:L29)</f>
        <v>0</v>
      </c>
      <c r="M30" s="20">
        <f>SUM(M25:M29)</f>
        <v>0</v>
      </c>
      <c r="N30" s="20"/>
      <c r="O30" s="20"/>
      <c r="P30" s="20">
        <f t="shared" ref="P30:U30" si="0">SUM(P25:P29)</f>
        <v>0</v>
      </c>
      <c r="Q30" s="20">
        <f t="shared" si="0"/>
        <v>0</v>
      </c>
      <c r="R30" s="20">
        <f t="shared" si="0"/>
        <v>0</v>
      </c>
      <c r="S30" s="20">
        <f t="shared" si="0"/>
        <v>0</v>
      </c>
      <c r="T30" s="20">
        <f t="shared" si="0"/>
        <v>2362.6865277777783</v>
      </c>
      <c r="U30" s="20">
        <f t="shared" si="0"/>
        <v>25989.551805555559</v>
      </c>
    </row>
    <row r="31" spans="1:21" x14ac:dyDescent="0.2">
      <c r="A31" s="21"/>
      <c r="B31" s="21"/>
      <c r="C31" s="21"/>
      <c r="D31" s="21"/>
      <c r="E31" s="21"/>
      <c r="F31" s="21"/>
      <c r="G31" s="4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</row>
    <row r="32" spans="1:21" x14ac:dyDescent="0.2">
      <c r="A32" s="22"/>
      <c r="B32" s="63"/>
      <c r="C32" s="63"/>
      <c r="D32" s="37"/>
      <c r="E32" s="37"/>
      <c r="F32" s="22"/>
      <c r="G32" s="4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">
      <c r="A33" s="22"/>
      <c r="B33" s="53"/>
      <c r="C33" s="11"/>
      <c r="D33" s="67" t="s">
        <v>72</v>
      </c>
      <c r="E33" s="67"/>
      <c r="F33" s="66" t="s">
        <v>73</v>
      </c>
      <c r="G33" s="66"/>
      <c r="H33" s="38"/>
      <c r="I33" s="38"/>
      <c r="J33" s="38"/>
      <c r="K33" s="67" t="s">
        <v>74</v>
      </c>
      <c r="L33" s="67"/>
      <c r="M33" s="67"/>
      <c r="N33" s="67"/>
      <c r="O33" s="67"/>
      <c r="P33" s="67"/>
      <c r="Q33" s="67"/>
      <c r="R33" s="67"/>
      <c r="S33" s="67"/>
      <c r="T33" s="67"/>
      <c r="U33" s="22"/>
    </row>
    <row r="34" spans="1:21" x14ac:dyDescent="0.2">
      <c r="A34" s="22"/>
      <c r="B34" s="11"/>
      <c r="C34" s="11"/>
      <c r="D34" s="38"/>
      <c r="E34" s="38"/>
      <c r="F34" s="61" t="s">
        <v>75</v>
      </c>
      <c r="G34" s="61"/>
      <c r="H34" s="36"/>
      <c r="I34" s="36"/>
      <c r="J34" s="36"/>
      <c r="K34" s="62" t="s">
        <v>76</v>
      </c>
      <c r="L34" s="62"/>
      <c r="M34" s="62"/>
      <c r="N34" s="62"/>
      <c r="O34" s="62"/>
      <c r="P34" s="62"/>
      <c r="Q34" s="62"/>
      <c r="R34" s="62"/>
      <c r="S34" s="62"/>
      <c r="T34" s="62"/>
      <c r="U34" s="22"/>
    </row>
    <row r="35" spans="1:21" x14ac:dyDescent="0.2">
      <c r="A35" s="22"/>
      <c r="B35" s="22"/>
      <c r="C35" s="22"/>
      <c r="D35" s="22"/>
      <c r="E35" s="22"/>
      <c r="F35" s="22"/>
      <c r="G35" s="4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">
      <c r="A36" s="22"/>
      <c r="B36" s="22"/>
      <c r="C36" s="22"/>
      <c r="D36" s="22"/>
      <c r="E36" s="22"/>
      <c r="F36" s="22"/>
      <c r="G36" s="4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22"/>
      <c r="B37" s="22"/>
      <c r="C37" s="22"/>
      <c r="D37" s="22"/>
      <c r="E37" s="22"/>
      <c r="F37" s="22"/>
      <c r="G37" s="49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2"/>
      <c r="C38" s="22"/>
      <c r="D38" s="22"/>
      <c r="E38" s="22"/>
      <c r="F38" s="22"/>
      <c r="G38" s="4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2"/>
      <c r="C39" s="22"/>
      <c r="D39" s="22"/>
      <c r="E39" s="22"/>
      <c r="F39" s="22"/>
      <c r="G39" s="4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2"/>
      <c r="C40" s="22"/>
      <c r="D40" s="22"/>
      <c r="E40" s="22"/>
      <c r="F40" s="22"/>
      <c r="G40" s="4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2"/>
      <c r="C41" s="22"/>
      <c r="D41" s="22"/>
      <c r="E41" s="22"/>
      <c r="F41" s="22"/>
      <c r="G41" s="4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4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4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4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4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4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4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4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4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4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4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3"/>
      <c r="B52" s="23"/>
      <c r="C52" s="23"/>
      <c r="D52" s="23"/>
      <c r="E52" s="23"/>
      <c r="F52" s="23"/>
      <c r="G52" s="50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">
      <c r="A53" s="23"/>
      <c r="B53" s="23"/>
      <c r="C53" s="23"/>
      <c r="D53" s="23"/>
      <c r="E53" s="23"/>
      <c r="F53" s="23"/>
      <c r="G53" s="50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">
      <c r="A54" s="23"/>
      <c r="B54" s="23"/>
      <c r="C54" s="23"/>
      <c r="D54" s="23"/>
      <c r="E54" s="23"/>
      <c r="F54" s="23"/>
      <c r="G54" s="5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50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50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50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50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50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50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</sheetData>
  <mergeCells count="28">
    <mergeCell ref="B32:C32"/>
    <mergeCell ref="D33:E33"/>
    <mergeCell ref="F33:G33"/>
    <mergeCell ref="K33:T33"/>
    <mergeCell ref="F34:G34"/>
    <mergeCell ref="K34:T34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</mergeCells>
  <pageMargins left="0" right="0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6"/>
  <sheetViews>
    <sheetView tabSelected="1" zoomScale="80" zoomScaleNormal="80" workbookViewId="0">
      <selection activeCell="B1" sqref="B1:B1048576"/>
    </sheetView>
  </sheetViews>
  <sheetFormatPr defaultRowHeight="12.75" x14ac:dyDescent="0.2"/>
  <cols>
    <col min="1" max="1" width="3.140625" style="13" customWidth="1"/>
    <col min="2" max="2" width="24.5703125" style="13" customWidth="1"/>
    <col min="3" max="3" width="16.140625" style="13" customWidth="1"/>
    <col min="4" max="4" width="34" style="13" customWidth="1"/>
    <col min="5" max="5" width="16.140625" style="13" customWidth="1"/>
    <col min="6" max="6" width="11" style="13" customWidth="1"/>
    <col min="7" max="7" width="10.7109375" style="13" customWidth="1"/>
    <col min="8" max="8" width="14.7109375" style="13" customWidth="1"/>
    <col min="9" max="9" width="10" style="13" customWidth="1"/>
    <col min="10" max="10" width="7.42578125" style="13" customWidth="1"/>
    <col min="11" max="11" width="9.85546875" style="13" customWidth="1"/>
    <col min="12" max="13" width="9.140625" style="13"/>
    <col min="14" max="15" width="8.5703125" style="13" hidden="1" customWidth="1"/>
    <col min="16" max="17" width="10" style="13" hidden="1" customWidth="1"/>
    <col min="18" max="18" width="12.28515625" style="13" hidden="1" customWidth="1"/>
    <col min="19" max="19" width="15" style="13" hidden="1" customWidth="1"/>
    <col min="20" max="20" width="10" style="13" bestFit="1" customWidth="1"/>
    <col min="21" max="21" width="10.7109375" style="13" customWidth="1"/>
    <col min="22" max="255" width="9.140625" style="13"/>
    <col min="256" max="256" width="3.140625" style="13" customWidth="1"/>
    <col min="257" max="257" width="18.42578125" style="13" customWidth="1"/>
    <col min="258" max="258" width="16.28515625" style="13" customWidth="1"/>
    <col min="259" max="259" width="12.42578125" style="13" customWidth="1"/>
    <col min="260" max="260" width="19.28515625" style="13" customWidth="1"/>
    <col min="261" max="261" width="16.140625" style="13" customWidth="1"/>
    <col min="262" max="262" width="11" style="13" customWidth="1"/>
    <col min="263" max="263" width="10.7109375" style="13" customWidth="1"/>
    <col min="264" max="264" width="14.7109375" style="13" customWidth="1"/>
    <col min="265" max="265" width="10" style="13" customWidth="1"/>
    <col min="266" max="266" width="7.42578125" style="13" customWidth="1"/>
    <col min="267" max="267" width="9.85546875" style="13" customWidth="1"/>
    <col min="268" max="269" width="9.140625" style="13"/>
    <col min="270" max="271" width="8.5703125" style="13" customWidth="1"/>
    <col min="272" max="272" width="10" style="13" bestFit="1" customWidth="1"/>
    <col min="273" max="273" width="10" style="13" customWidth="1"/>
    <col min="274" max="274" width="12.28515625" style="13" customWidth="1"/>
    <col min="275" max="275" width="15" style="13" customWidth="1"/>
    <col min="276" max="276" width="10" style="13" bestFit="1" customWidth="1"/>
    <col min="277" max="277" width="10.7109375" style="13" customWidth="1"/>
    <col min="278" max="511" width="9.140625" style="13"/>
    <col min="512" max="512" width="3.140625" style="13" customWidth="1"/>
    <col min="513" max="513" width="18.42578125" style="13" customWidth="1"/>
    <col min="514" max="514" width="16.28515625" style="13" customWidth="1"/>
    <col min="515" max="515" width="12.42578125" style="13" customWidth="1"/>
    <col min="516" max="516" width="19.28515625" style="13" customWidth="1"/>
    <col min="517" max="517" width="16.140625" style="13" customWidth="1"/>
    <col min="518" max="518" width="11" style="13" customWidth="1"/>
    <col min="519" max="519" width="10.7109375" style="13" customWidth="1"/>
    <col min="520" max="520" width="14.7109375" style="13" customWidth="1"/>
    <col min="521" max="521" width="10" style="13" customWidth="1"/>
    <col min="522" max="522" width="7.42578125" style="13" customWidth="1"/>
    <col min="523" max="523" width="9.85546875" style="13" customWidth="1"/>
    <col min="524" max="525" width="9.140625" style="13"/>
    <col min="526" max="527" width="8.5703125" style="13" customWidth="1"/>
    <col min="528" max="528" width="10" style="13" bestFit="1" customWidth="1"/>
    <col min="529" max="529" width="10" style="13" customWidth="1"/>
    <col min="530" max="530" width="12.28515625" style="13" customWidth="1"/>
    <col min="531" max="531" width="15" style="13" customWidth="1"/>
    <col min="532" max="532" width="10" style="13" bestFit="1" customWidth="1"/>
    <col min="533" max="533" width="10.7109375" style="13" customWidth="1"/>
    <col min="534" max="767" width="9.140625" style="13"/>
    <col min="768" max="768" width="3.140625" style="13" customWidth="1"/>
    <col min="769" max="769" width="18.42578125" style="13" customWidth="1"/>
    <col min="770" max="770" width="16.28515625" style="13" customWidth="1"/>
    <col min="771" max="771" width="12.42578125" style="13" customWidth="1"/>
    <col min="772" max="772" width="19.28515625" style="13" customWidth="1"/>
    <col min="773" max="773" width="16.140625" style="13" customWidth="1"/>
    <col min="774" max="774" width="11" style="13" customWidth="1"/>
    <col min="775" max="775" width="10.7109375" style="13" customWidth="1"/>
    <col min="776" max="776" width="14.7109375" style="13" customWidth="1"/>
    <col min="777" max="777" width="10" style="13" customWidth="1"/>
    <col min="778" max="778" width="7.42578125" style="13" customWidth="1"/>
    <col min="779" max="779" width="9.85546875" style="13" customWidth="1"/>
    <col min="780" max="781" width="9.140625" style="13"/>
    <col min="782" max="783" width="8.5703125" style="13" customWidth="1"/>
    <col min="784" max="784" width="10" style="13" bestFit="1" customWidth="1"/>
    <col min="785" max="785" width="10" style="13" customWidth="1"/>
    <col min="786" max="786" width="12.28515625" style="13" customWidth="1"/>
    <col min="787" max="787" width="15" style="13" customWidth="1"/>
    <col min="788" max="788" width="10" style="13" bestFit="1" customWidth="1"/>
    <col min="789" max="789" width="10.7109375" style="13" customWidth="1"/>
    <col min="790" max="1023" width="9.140625" style="13"/>
    <col min="1024" max="1024" width="3.140625" style="13" customWidth="1"/>
    <col min="1025" max="1025" width="18.42578125" style="13" customWidth="1"/>
    <col min="1026" max="1026" width="16.28515625" style="13" customWidth="1"/>
    <col min="1027" max="1027" width="12.42578125" style="13" customWidth="1"/>
    <col min="1028" max="1028" width="19.28515625" style="13" customWidth="1"/>
    <col min="1029" max="1029" width="16.140625" style="13" customWidth="1"/>
    <col min="1030" max="1030" width="11" style="13" customWidth="1"/>
    <col min="1031" max="1031" width="10.7109375" style="13" customWidth="1"/>
    <col min="1032" max="1032" width="14.7109375" style="13" customWidth="1"/>
    <col min="1033" max="1033" width="10" style="13" customWidth="1"/>
    <col min="1034" max="1034" width="7.42578125" style="13" customWidth="1"/>
    <col min="1035" max="1035" width="9.85546875" style="13" customWidth="1"/>
    <col min="1036" max="1037" width="9.140625" style="13"/>
    <col min="1038" max="1039" width="8.5703125" style="13" customWidth="1"/>
    <col min="1040" max="1040" width="10" style="13" bestFit="1" customWidth="1"/>
    <col min="1041" max="1041" width="10" style="13" customWidth="1"/>
    <col min="1042" max="1042" width="12.28515625" style="13" customWidth="1"/>
    <col min="1043" max="1043" width="15" style="13" customWidth="1"/>
    <col min="1044" max="1044" width="10" style="13" bestFit="1" customWidth="1"/>
    <col min="1045" max="1045" width="10.7109375" style="13" customWidth="1"/>
    <col min="1046" max="1279" width="9.140625" style="13"/>
    <col min="1280" max="1280" width="3.140625" style="13" customWidth="1"/>
    <col min="1281" max="1281" width="18.42578125" style="13" customWidth="1"/>
    <col min="1282" max="1282" width="16.28515625" style="13" customWidth="1"/>
    <col min="1283" max="1283" width="12.42578125" style="13" customWidth="1"/>
    <col min="1284" max="1284" width="19.28515625" style="13" customWidth="1"/>
    <col min="1285" max="1285" width="16.140625" style="13" customWidth="1"/>
    <col min="1286" max="1286" width="11" style="13" customWidth="1"/>
    <col min="1287" max="1287" width="10.7109375" style="13" customWidth="1"/>
    <col min="1288" max="1288" width="14.7109375" style="13" customWidth="1"/>
    <col min="1289" max="1289" width="10" style="13" customWidth="1"/>
    <col min="1290" max="1290" width="7.42578125" style="13" customWidth="1"/>
    <col min="1291" max="1291" width="9.85546875" style="13" customWidth="1"/>
    <col min="1292" max="1293" width="9.140625" style="13"/>
    <col min="1294" max="1295" width="8.5703125" style="13" customWidth="1"/>
    <col min="1296" max="1296" width="10" style="13" bestFit="1" customWidth="1"/>
    <col min="1297" max="1297" width="10" style="13" customWidth="1"/>
    <col min="1298" max="1298" width="12.28515625" style="13" customWidth="1"/>
    <col min="1299" max="1299" width="15" style="13" customWidth="1"/>
    <col min="1300" max="1300" width="10" style="13" bestFit="1" customWidth="1"/>
    <col min="1301" max="1301" width="10.7109375" style="13" customWidth="1"/>
    <col min="1302" max="1535" width="9.140625" style="13"/>
    <col min="1536" max="1536" width="3.140625" style="13" customWidth="1"/>
    <col min="1537" max="1537" width="18.42578125" style="13" customWidth="1"/>
    <col min="1538" max="1538" width="16.28515625" style="13" customWidth="1"/>
    <col min="1539" max="1539" width="12.42578125" style="13" customWidth="1"/>
    <col min="1540" max="1540" width="19.28515625" style="13" customWidth="1"/>
    <col min="1541" max="1541" width="16.140625" style="13" customWidth="1"/>
    <col min="1542" max="1542" width="11" style="13" customWidth="1"/>
    <col min="1543" max="1543" width="10.7109375" style="13" customWidth="1"/>
    <col min="1544" max="1544" width="14.7109375" style="13" customWidth="1"/>
    <col min="1545" max="1545" width="10" style="13" customWidth="1"/>
    <col min="1546" max="1546" width="7.42578125" style="13" customWidth="1"/>
    <col min="1547" max="1547" width="9.85546875" style="13" customWidth="1"/>
    <col min="1548" max="1549" width="9.140625" style="13"/>
    <col min="1550" max="1551" width="8.5703125" style="13" customWidth="1"/>
    <col min="1552" max="1552" width="10" style="13" bestFit="1" customWidth="1"/>
    <col min="1553" max="1553" width="10" style="13" customWidth="1"/>
    <col min="1554" max="1554" width="12.28515625" style="13" customWidth="1"/>
    <col min="1555" max="1555" width="15" style="13" customWidth="1"/>
    <col min="1556" max="1556" width="10" style="13" bestFit="1" customWidth="1"/>
    <col min="1557" max="1557" width="10.7109375" style="13" customWidth="1"/>
    <col min="1558" max="1791" width="9.140625" style="13"/>
    <col min="1792" max="1792" width="3.140625" style="13" customWidth="1"/>
    <col min="1793" max="1793" width="18.42578125" style="13" customWidth="1"/>
    <col min="1794" max="1794" width="16.28515625" style="13" customWidth="1"/>
    <col min="1795" max="1795" width="12.42578125" style="13" customWidth="1"/>
    <col min="1796" max="1796" width="19.28515625" style="13" customWidth="1"/>
    <col min="1797" max="1797" width="16.140625" style="13" customWidth="1"/>
    <col min="1798" max="1798" width="11" style="13" customWidth="1"/>
    <col min="1799" max="1799" width="10.7109375" style="13" customWidth="1"/>
    <col min="1800" max="1800" width="14.7109375" style="13" customWidth="1"/>
    <col min="1801" max="1801" width="10" style="13" customWidth="1"/>
    <col min="1802" max="1802" width="7.42578125" style="13" customWidth="1"/>
    <col min="1803" max="1803" width="9.85546875" style="13" customWidth="1"/>
    <col min="1804" max="1805" width="9.140625" style="13"/>
    <col min="1806" max="1807" width="8.5703125" style="13" customWidth="1"/>
    <col min="1808" max="1808" width="10" style="13" bestFit="1" customWidth="1"/>
    <col min="1809" max="1809" width="10" style="13" customWidth="1"/>
    <col min="1810" max="1810" width="12.28515625" style="13" customWidth="1"/>
    <col min="1811" max="1811" width="15" style="13" customWidth="1"/>
    <col min="1812" max="1812" width="10" style="13" bestFit="1" customWidth="1"/>
    <col min="1813" max="1813" width="10.7109375" style="13" customWidth="1"/>
    <col min="1814" max="2047" width="9.140625" style="13"/>
    <col min="2048" max="2048" width="3.140625" style="13" customWidth="1"/>
    <col min="2049" max="2049" width="18.42578125" style="13" customWidth="1"/>
    <col min="2050" max="2050" width="16.28515625" style="13" customWidth="1"/>
    <col min="2051" max="2051" width="12.42578125" style="13" customWidth="1"/>
    <col min="2052" max="2052" width="19.28515625" style="13" customWidth="1"/>
    <col min="2053" max="2053" width="16.140625" style="13" customWidth="1"/>
    <col min="2054" max="2054" width="11" style="13" customWidth="1"/>
    <col min="2055" max="2055" width="10.7109375" style="13" customWidth="1"/>
    <col min="2056" max="2056" width="14.7109375" style="13" customWidth="1"/>
    <col min="2057" max="2057" width="10" style="13" customWidth="1"/>
    <col min="2058" max="2058" width="7.42578125" style="13" customWidth="1"/>
    <col min="2059" max="2059" width="9.85546875" style="13" customWidth="1"/>
    <col min="2060" max="2061" width="9.140625" style="13"/>
    <col min="2062" max="2063" width="8.5703125" style="13" customWidth="1"/>
    <col min="2064" max="2064" width="10" style="13" bestFit="1" customWidth="1"/>
    <col min="2065" max="2065" width="10" style="13" customWidth="1"/>
    <col min="2066" max="2066" width="12.28515625" style="13" customWidth="1"/>
    <col min="2067" max="2067" width="15" style="13" customWidth="1"/>
    <col min="2068" max="2068" width="10" style="13" bestFit="1" customWidth="1"/>
    <col min="2069" max="2069" width="10.7109375" style="13" customWidth="1"/>
    <col min="2070" max="2303" width="9.140625" style="13"/>
    <col min="2304" max="2304" width="3.140625" style="13" customWidth="1"/>
    <col min="2305" max="2305" width="18.42578125" style="13" customWidth="1"/>
    <col min="2306" max="2306" width="16.28515625" style="13" customWidth="1"/>
    <col min="2307" max="2307" width="12.42578125" style="13" customWidth="1"/>
    <col min="2308" max="2308" width="19.28515625" style="13" customWidth="1"/>
    <col min="2309" max="2309" width="16.140625" style="13" customWidth="1"/>
    <col min="2310" max="2310" width="11" style="13" customWidth="1"/>
    <col min="2311" max="2311" width="10.7109375" style="13" customWidth="1"/>
    <col min="2312" max="2312" width="14.7109375" style="13" customWidth="1"/>
    <col min="2313" max="2313" width="10" style="13" customWidth="1"/>
    <col min="2314" max="2314" width="7.42578125" style="13" customWidth="1"/>
    <col min="2315" max="2315" width="9.85546875" style="13" customWidth="1"/>
    <col min="2316" max="2317" width="9.140625" style="13"/>
    <col min="2318" max="2319" width="8.5703125" style="13" customWidth="1"/>
    <col min="2320" max="2320" width="10" style="13" bestFit="1" customWidth="1"/>
    <col min="2321" max="2321" width="10" style="13" customWidth="1"/>
    <col min="2322" max="2322" width="12.28515625" style="13" customWidth="1"/>
    <col min="2323" max="2323" width="15" style="13" customWidth="1"/>
    <col min="2324" max="2324" width="10" style="13" bestFit="1" customWidth="1"/>
    <col min="2325" max="2325" width="10.7109375" style="13" customWidth="1"/>
    <col min="2326" max="2559" width="9.140625" style="13"/>
    <col min="2560" max="2560" width="3.140625" style="13" customWidth="1"/>
    <col min="2561" max="2561" width="18.42578125" style="13" customWidth="1"/>
    <col min="2562" max="2562" width="16.28515625" style="13" customWidth="1"/>
    <col min="2563" max="2563" width="12.42578125" style="13" customWidth="1"/>
    <col min="2564" max="2564" width="19.28515625" style="13" customWidth="1"/>
    <col min="2565" max="2565" width="16.140625" style="13" customWidth="1"/>
    <col min="2566" max="2566" width="11" style="13" customWidth="1"/>
    <col min="2567" max="2567" width="10.7109375" style="13" customWidth="1"/>
    <col min="2568" max="2568" width="14.7109375" style="13" customWidth="1"/>
    <col min="2569" max="2569" width="10" style="13" customWidth="1"/>
    <col min="2570" max="2570" width="7.42578125" style="13" customWidth="1"/>
    <col min="2571" max="2571" width="9.85546875" style="13" customWidth="1"/>
    <col min="2572" max="2573" width="9.140625" style="13"/>
    <col min="2574" max="2575" width="8.5703125" style="13" customWidth="1"/>
    <col min="2576" max="2576" width="10" style="13" bestFit="1" customWidth="1"/>
    <col min="2577" max="2577" width="10" style="13" customWidth="1"/>
    <col min="2578" max="2578" width="12.28515625" style="13" customWidth="1"/>
    <col min="2579" max="2579" width="15" style="13" customWidth="1"/>
    <col min="2580" max="2580" width="10" style="13" bestFit="1" customWidth="1"/>
    <col min="2581" max="2581" width="10.7109375" style="13" customWidth="1"/>
    <col min="2582" max="2815" width="9.140625" style="13"/>
    <col min="2816" max="2816" width="3.140625" style="13" customWidth="1"/>
    <col min="2817" max="2817" width="18.42578125" style="13" customWidth="1"/>
    <col min="2818" max="2818" width="16.28515625" style="13" customWidth="1"/>
    <col min="2819" max="2819" width="12.42578125" style="13" customWidth="1"/>
    <col min="2820" max="2820" width="19.28515625" style="13" customWidth="1"/>
    <col min="2821" max="2821" width="16.140625" style="13" customWidth="1"/>
    <col min="2822" max="2822" width="11" style="13" customWidth="1"/>
    <col min="2823" max="2823" width="10.7109375" style="13" customWidth="1"/>
    <col min="2824" max="2824" width="14.7109375" style="13" customWidth="1"/>
    <col min="2825" max="2825" width="10" style="13" customWidth="1"/>
    <col min="2826" max="2826" width="7.42578125" style="13" customWidth="1"/>
    <col min="2827" max="2827" width="9.85546875" style="13" customWidth="1"/>
    <col min="2828" max="2829" width="9.140625" style="13"/>
    <col min="2830" max="2831" width="8.5703125" style="13" customWidth="1"/>
    <col min="2832" max="2832" width="10" style="13" bestFit="1" customWidth="1"/>
    <col min="2833" max="2833" width="10" style="13" customWidth="1"/>
    <col min="2834" max="2834" width="12.28515625" style="13" customWidth="1"/>
    <col min="2835" max="2835" width="15" style="13" customWidth="1"/>
    <col min="2836" max="2836" width="10" style="13" bestFit="1" customWidth="1"/>
    <col min="2837" max="2837" width="10.7109375" style="13" customWidth="1"/>
    <col min="2838" max="3071" width="9.140625" style="13"/>
    <col min="3072" max="3072" width="3.140625" style="13" customWidth="1"/>
    <col min="3073" max="3073" width="18.42578125" style="13" customWidth="1"/>
    <col min="3074" max="3074" width="16.28515625" style="13" customWidth="1"/>
    <col min="3075" max="3075" width="12.42578125" style="13" customWidth="1"/>
    <col min="3076" max="3076" width="19.28515625" style="13" customWidth="1"/>
    <col min="3077" max="3077" width="16.140625" style="13" customWidth="1"/>
    <col min="3078" max="3078" width="11" style="13" customWidth="1"/>
    <col min="3079" max="3079" width="10.7109375" style="13" customWidth="1"/>
    <col min="3080" max="3080" width="14.7109375" style="13" customWidth="1"/>
    <col min="3081" max="3081" width="10" style="13" customWidth="1"/>
    <col min="3082" max="3082" width="7.42578125" style="13" customWidth="1"/>
    <col min="3083" max="3083" width="9.85546875" style="13" customWidth="1"/>
    <col min="3084" max="3085" width="9.140625" style="13"/>
    <col min="3086" max="3087" width="8.5703125" style="13" customWidth="1"/>
    <col min="3088" max="3088" width="10" style="13" bestFit="1" customWidth="1"/>
    <col min="3089" max="3089" width="10" style="13" customWidth="1"/>
    <col min="3090" max="3090" width="12.28515625" style="13" customWidth="1"/>
    <col min="3091" max="3091" width="15" style="13" customWidth="1"/>
    <col min="3092" max="3092" width="10" style="13" bestFit="1" customWidth="1"/>
    <col min="3093" max="3093" width="10.7109375" style="13" customWidth="1"/>
    <col min="3094" max="3327" width="9.140625" style="13"/>
    <col min="3328" max="3328" width="3.140625" style="13" customWidth="1"/>
    <col min="3329" max="3329" width="18.42578125" style="13" customWidth="1"/>
    <col min="3330" max="3330" width="16.28515625" style="13" customWidth="1"/>
    <col min="3331" max="3331" width="12.42578125" style="13" customWidth="1"/>
    <col min="3332" max="3332" width="19.28515625" style="13" customWidth="1"/>
    <col min="3333" max="3333" width="16.140625" style="13" customWidth="1"/>
    <col min="3334" max="3334" width="11" style="13" customWidth="1"/>
    <col min="3335" max="3335" width="10.7109375" style="13" customWidth="1"/>
    <col min="3336" max="3336" width="14.7109375" style="13" customWidth="1"/>
    <col min="3337" max="3337" width="10" style="13" customWidth="1"/>
    <col min="3338" max="3338" width="7.42578125" style="13" customWidth="1"/>
    <col min="3339" max="3339" width="9.85546875" style="13" customWidth="1"/>
    <col min="3340" max="3341" width="9.140625" style="13"/>
    <col min="3342" max="3343" width="8.5703125" style="13" customWidth="1"/>
    <col min="3344" max="3344" width="10" style="13" bestFit="1" customWidth="1"/>
    <col min="3345" max="3345" width="10" style="13" customWidth="1"/>
    <col min="3346" max="3346" width="12.28515625" style="13" customWidth="1"/>
    <col min="3347" max="3347" width="15" style="13" customWidth="1"/>
    <col min="3348" max="3348" width="10" style="13" bestFit="1" customWidth="1"/>
    <col min="3349" max="3349" width="10.7109375" style="13" customWidth="1"/>
    <col min="3350" max="3583" width="9.140625" style="13"/>
    <col min="3584" max="3584" width="3.140625" style="13" customWidth="1"/>
    <col min="3585" max="3585" width="18.42578125" style="13" customWidth="1"/>
    <col min="3586" max="3586" width="16.28515625" style="13" customWidth="1"/>
    <col min="3587" max="3587" width="12.42578125" style="13" customWidth="1"/>
    <col min="3588" max="3588" width="19.28515625" style="13" customWidth="1"/>
    <col min="3589" max="3589" width="16.140625" style="13" customWidth="1"/>
    <col min="3590" max="3590" width="11" style="13" customWidth="1"/>
    <col min="3591" max="3591" width="10.7109375" style="13" customWidth="1"/>
    <col min="3592" max="3592" width="14.7109375" style="13" customWidth="1"/>
    <col min="3593" max="3593" width="10" style="13" customWidth="1"/>
    <col min="3594" max="3594" width="7.42578125" style="13" customWidth="1"/>
    <col min="3595" max="3595" width="9.85546875" style="13" customWidth="1"/>
    <col min="3596" max="3597" width="9.140625" style="13"/>
    <col min="3598" max="3599" width="8.5703125" style="13" customWidth="1"/>
    <col min="3600" max="3600" width="10" style="13" bestFit="1" customWidth="1"/>
    <col min="3601" max="3601" width="10" style="13" customWidth="1"/>
    <col min="3602" max="3602" width="12.28515625" style="13" customWidth="1"/>
    <col min="3603" max="3603" width="15" style="13" customWidth="1"/>
    <col min="3604" max="3604" width="10" style="13" bestFit="1" customWidth="1"/>
    <col min="3605" max="3605" width="10.7109375" style="13" customWidth="1"/>
    <col min="3606" max="3839" width="9.140625" style="13"/>
    <col min="3840" max="3840" width="3.140625" style="13" customWidth="1"/>
    <col min="3841" max="3841" width="18.42578125" style="13" customWidth="1"/>
    <col min="3842" max="3842" width="16.28515625" style="13" customWidth="1"/>
    <col min="3843" max="3843" width="12.42578125" style="13" customWidth="1"/>
    <col min="3844" max="3844" width="19.28515625" style="13" customWidth="1"/>
    <col min="3845" max="3845" width="16.140625" style="13" customWidth="1"/>
    <col min="3846" max="3846" width="11" style="13" customWidth="1"/>
    <col min="3847" max="3847" width="10.7109375" style="13" customWidth="1"/>
    <col min="3848" max="3848" width="14.7109375" style="13" customWidth="1"/>
    <col min="3849" max="3849" width="10" style="13" customWidth="1"/>
    <col min="3850" max="3850" width="7.42578125" style="13" customWidth="1"/>
    <col min="3851" max="3851" width="9.85546875" style="13" customWidth="1"/>
    <col min="3852" max="3853" width="9.140625" style="13"/>
    <col min="3854" max="3855" width="8.5703125" style="13" customWidth="1"/>
    <col min="3856" max="3856" width="10" style="13" bestFit="1" customWidth="1"/>
    <col min="3857" max="3857" width="10" style="13" customWidth="1"/>
    <col min="3858" max="3858" width="12.28515625" style="13" customWidth="1"/>
    <col min="3859" max="3859" width="15" style="13" customWidth="1"/>
    <col min="3860" max="3860" width="10" style="13" bestFit="1" customWidth="1"/>
    <col min="3861" max="3861" width="10.7109375" style="13" customWidth="1"/>
    <col min="3862" max="4095" width="9.140625" style="13"/>
    <col min="4096" max="4096" width="3.140625" style="13" customWidth="1"/>
    <col min="4097" max="4097" width="18.42578125" style="13" customWidth="1"/>
    <col min="4098" max="4098" width="16.28515625" style="13" customWidth="1"/>
    <col min="4099" max="4099" width="12.42578125" style="13" customWidth="1"/>
    <col min="4100" max="4100" width="19.28515625" style="13" customWidth="1"/>
    <col min="4101" max="4101" width="16.140625" style="13" customWidth="1"/>
    <col min="4102" max="4102" width="11" style="13" customWidth="1"/>
    <col min="4103" max="4103" width="10.7109375" style="13" customWidth="1"/>
    <col min="4104" max="4104" width="14.7109375" style="13" customWidth="1"/>
    <col min="4105" max="4105" width="10" style="13" customWidth="1"/>
    <col min="4106" max="4106" width="7.42578125" style="13" customWidth="1"/>
    <col min="4107" max="4107" width="9.85546875" style="13" customWidth="1"/>
    <col min="4108" max="4109" width="9.140625" style="13"/>
    <col min="4110" max="4111" width="8.5703125" style="13" customWidth="1"/>
    <col min="4112" max="4112" width="10" style="13" bestFit="1" customWidth="1"/>
    <col min="4113" max="4113" width="10" style="13" customWidth="1"/>
    <col min="4114" max="4114" width="12.28515625" style="13" customWidth="1"/>
    <col min="4115" max="4115" width="15" style="13" customWidth="1"/>
    <col min="4116" max="4116" width="10" style="13" bestFit="1" customWidth="1"/>
    <col min="4117" max="4117" width="10.7109375" style="13" customWidth="1"/>
    <col min="4118" max="4351" width="9.140625" style="13"/>
    <col min="4352" max="4352" width="3.140625" style="13" customWidth="1"/>
    <col min="4353" max="4353" width="18.42578125" style="13" customWidth="1"/>
    <col min="4354" max="4354" width="16.28515625" style="13" customWidth="1"/>
    <col min="4355" max="4355" width="12.42578125" style="13" customWidth="1"/>
    <col min="4356" max="4356" width="19.28515625" style="13" customWidth="1"/>
    <col min="4357" max="4357" width="16.140625" style="13" customWidth="1"/>
    <col min="4358" max="4358" width="11" style="13" customWidth="1"/>
    <col min="4359" max="4359" width="10.7109375" style="13" customWidth="1"/>
    <col min="4360" max="4360" width="14.7109375" style="13" customWidth="1"/>
    <col min="4361" max="4361" width="10" style="13" customWidth="1"/>
    <col min="4362" max="4362" width="7.42578125" style="13" customWidth="1"/>
    <col min="4363" max="4363" width="9.85546875" style="13" customWidth="1"/>
    <col min="4364" max="4365" width="9.140625" style="13"/>
    <col min="4366" max="4367" width="8.5703125" style="13" customWidth="1"/>
    <col min="4368" max="4368" width="10" style="13" bestFit="1" customWidth="1"/>
    <col min="4369" max="4369" width="10" style="13" customWidth="1"/>
    <col min="4370" max="4370" width="12.28515625" style="13" customWidth="1"/>
    <col min="4371" max="4371" width="15" style="13" customWidth="1"/>
    <col min="4372" max="4372" width="10" style="13" bestFit="1" customWidth="1"/>
    <col min="4373" max="4373" width="10.7109375" style="13" customWidth="1"/>
    <col min="4374" max="4607" width="9.140625" style="13"/>
    <col min="4608" max="4608" width="3.140625" style="13" customWidth="1"/>
    <col min="4609" max="4609" width="18.42578125" style="13" customWidth="1"/>
    <col min="4610" max="4610" width="16.28515625" style="13" customWidth="1"/>
    <col min="4611" max="4611" width="12.42578125" style="13" customWidth="1"/>
    <col min="4612" max="4612" width="19.28515625" style="13" customWidth="1"/>
    <col min="4613" max="4613" width="16.140625" style="13" customWidth="1"/>
    <col min="4614" max="4614" width="11" style="13" customWidth="1"/>
    <col min="4615" max="4615" width="10.7109375" style="13" customWidth="1"/>
    <col min="4616" max="4616" width="14.7109375" style="13" customWidth="1"/>
    <col min="4617" max="4617" width="10" style="13" customWidth="1"/>
    <col min="4618" max="4618" width="7.42578125" style="13" customWidth="1"/>
    <col min="4619" max="4619" width="9.85546875" style="13" customWidth="1"/>
    <col min="4620" max="4621" width="9.140625" style="13"/>
    <col min="4622" max="4623" width="8.5703125" style="13" customWidth="1"/>
    <col min="4624" max="4624" width="10" style="13" bestFit="1" customWidth="1"/>
    <col min="4625" max="4625" width="10" style="13" customWidth="1"/>
    <col min="4626" max="4626" width="12.28515625" style="13" customWidth="1"/>
    <col min="4627" max="4627" width="15" style="13" customWidth="1"/>
    <col min="4628" max="4628" width="10" style="13" bestFit="1" customWidth="1"/>
    <col min="4629" max="4629" width="10.7109375" style="13" customWidth="1"/>
    <col min="4630" max="4863" width="9.140625" style="13"/>
    <col min="4864" max="4864" width="3.140625" style="13" customWidth="1"/>
    <col min="4865" max="4865" width="18.42578125" style="13" customWidth="1"/>
    <col min="4866" max="4866" width="16.28515625" style="13" customWidth="1"/>
    <col min="4867" max="4867" width="12.42578125" style="13" customWidth="1"/>
    <col min="4868" max="4868" width="19.28515625" style="13" customWidth="1"/>
    <col min="4869" max="4869" width="16.140625" style="13" customWidth="1"/>
    <col min="4870" max="4870" width="11" style="13" customWidth="1"/>
    <col min="4871" max="4871" width="10.7109375" style="13" customWidth="1"/>
    <col min="4872" max="4872" width="14.7109375" style="13" customWidth="1"/>
    <col min="4873" max="4873" width="10" style="13" customWidth="1"/>
    <col min="4874" max="4874" width="7.42578125" style="13" customWidth="1"/>
    <col min="4875" max="4875" width="9.85546875" style="13" customWidth="1"/>
    <col min="4876" max="4877" width="9.140625" style="13"/>
    <col min="4878" max="4879" width="8.5703125" style="13" customWidth="1"/>
    <col min="4880" max="4880" width="10" style="13" bestFit="1" customWidth="1"/>
    <col min="4881" max="4881" width="10" style="13" customWidth="1"/>
    <col min="4882" max="4882" width="12.28515625" style="13" customWidth="1"/>
    <col min="4883" max="4883" width="15" style="13" customWidth="1"/>
    <col min="4884" max="4884" width="10" style="13" bestFit="1" customWidth="1"/>
    <col min="4885" max="4885" width="10.7109375" style="13" customWidth="1"/>
    <col min="4886" max="5119" width="9.140625" style="13"/>
    <col min="5120" max="5120" width="3.140625" style="13" customWidth="1"/>
    <col min="5121" max="5121" width="18.42578125" style="13" customWidth="1"/>
    <col min="5122" max="5122" width="16.28515625" style="13" customWidth="1"/>
    <col min="5123" max="5123" width="12.42578125" style="13" customWidth="1"/>
    <col min="5124" max="5124" width="19.28515625" style="13" customWidth="1"/>
    <col min="5125" max="5125" width="16.140625" style="13" customWidth="1"/>
    <col min="5126" max="5126" width="11" style="13" customWidth="1"/>
    <col min="5127" max="5127" width="10.7109375" style="13" customWidth="1"/>
    <col min="5128" max="5128" width="14.7109375" style="13" customWidth="1"/>
    <col min="5129" max="5129" width="10" style="13" customWidth="1"/>
    <col min="5130" max="5130" width="7.42578125" style="13" customWidth="1"/>
    <col min="5131" max="5131" width="9.85546875" style="13" customWidth="1"/>
    <col min="5132" max="5133" width="9.140625" style="13"/>
    <col min="5134" max="5135" width="8.5703125" style="13" customWidth="1"/>
    <col min="5136" max="5136" width="10" style="13" bestFit="1" customWidth="1"/>
    <col min="5137" max="5137" width="10" style="13" customWidth="1"/>
    <col min="5138" max="5138" width="12.28515625" style="13" customWidth="1"/>
    <col min="5139" max="5139" width="15" style="13" customWidth="1"/>
    <col min="5140" max="5140" width="10" style="13" bestFit="1" customWidth="1"/>
    <col min="5141" max="5141" width="10.7109375" style="13" customWidth="1"/>
    <col min="5142" max="5375" width="9.140625" style="13"/>
    <col min="5376" max="5376" width="3.140625" style="13" customWidth="1"/>
    <col min="5377" max="5377" width="18.42578125" style="13" customWidth="1"/>
    <col min="5378" max="5378" width="16.28515625" style="13" customWidth="1"/>
    <col min="5379" max="5379" width="12.42578125" style="13" customWidth="1"/>
    <col min="5380" max="5380" width="19.28515625" style="13" customWidth="1"/>
    <col min="5381" max="5381" width="16.140625" style="13" customWidth="1"/>
    <col min="5382" max="5382" width="11" style="13" customWidth="1"/>
    <col min="5383" max="5383" width="10.7109375" style="13" customWidth="1"/>
    <col min="5384" max="5384" width="14.7109375" style="13" customWidth="1"/>
    <col min="5385" max="5385" width="10" style="13" customWidth="1"/>
    <col min="5386" max="5386" width="7.42578125" style="13" customWidth="1"/>
    <col min="5387" max="5387" width="9.85546875" style="13" customWidth="1"/>
    <col min="5388" max="5389" width="9.140625" style="13"/>
    <col min="5390" max="5391" width="8.5703125" style="13" customWidth="1"/>
    <col min="5392" max="5392" width="10" style="13" bestFit="1" customWidth="1"/>
    <col min="5393" max="5393" width="10" style="13" customWidth="1"/>
    <col min="5394" max="5394" width="12.28515625" style="13" customWidth="1"/>
    <col min="5395" max="5395" width="15" style="13" customWidth="1"/>
    <col min="5396" max="5396" width="10" style="13" bestFit="1" customWidth="1"/>
    <col min="5397" max="5397" width="10.7109375" style="13" customWidth="1"/>
    <col min="5398" max="5631" width="9.140625" style="13"/>
    <col min="5632" max="5632" width="3.140625" style="13" customWidth="1"/>
    <col min="5633" max="5633" width="18.42578125" style="13" customWidth="1"/>
    <col min="5634" max="5634" width="16.28515625" style="13" customWidth="1"/>
    <col min="5635" max="5635" width="12.42578125" style="13" customWidth="1"/>
    <col min="5636" max="5636" width="19.28515625" style="13" customWidth="1"/>
    <col min="5637" max="5637" width="16.140625" style="13" customWidth="1"/>
    <col min="5638" max="5638" width="11" style="13" customWidth="1"/>
    <col min="5639" max="5639" width="10.7109375" style="13" customWidth="1"/>
    <col min="5640" max="5640" width="14.7109375" style="13" customWidth="1"/>
    <col min="5641" max="5641" width="10" style="13" customWidth="1"/>
    <col min="5642" max="5642" width="7.42578125" style="13" customWidth="1"/>
    <col min="5643" max="5643" width="9.85546875" style="13" customWidth="1"/>
    <col min="5644" max="5645" width="9.140625" style="13"/>
    <col min="5646" max="5647" width="8.5703125" style="13" customWidth="1"/>
    <col min="5648" max="5648" width="10" style="13" bestFit="1" customWidth="1"/>
    <col min="5649" max="5649" width="10" style="13" customWidth="1"/>
    <col min="5650" max="5650" width="12.28515625" style="13" customWidth="1"/>
    <col min="5651" max="5651" width="15" style="13" customWidth="1"/>
    <col min="5652" max="5652" width="10" style="13" bestFit="1" customWidth="1"/>
    <col min="5653" max="5653" width="10.7109375" style="13" customWidth="1"/>
    <col min="5654" max="5887" width="9.140625" style="13"/>
    <col min="5888" max="5888" width="3.140625" style="13" customWidth="1"/>
    <col min="5889" max="5889" width="18.42578125" style="13" customWidth="1"/>
    <col min="5890" max="5890" width="16.28515625" style="13" customWidth="1"/>
    <col min="5891" max="5891" width="12.42578125" style="13" customWidth="1"/>
    <col min="5892" max="5892" width="19.28515625" style="13" customWidth="1"/>
    <col min="5893" max="5893" width="16.140625" style="13" customWidth="1"/>
    <col min="5894" max="5894" width="11" style="13" customWidth="1"/>
    <col min="5895" max="5895" width="10.7109375" style="13" customWidth="1"/>
    <col min="5896" max="5896" width="14.7109375" style="13" customWidth="1"/>
    <col min="5897" max="5897" width="10" style="13" customWidth="1"/>
    <col min="5898" max="5898" width="7.42578125" style="13" customWidth="1"/>
    <col min="5899" max="5899" width="9.85546875" style="13" customWidth="1"/>
    <col min="5900" max="5901" width="9.140625" style="13"/>
    <col min="5902" max="5903" width="8.5703125" style="13" customWidth="1"/>
    <col min="5904" max="5904" width="10" style="13" bestFit="1" customWidth="1"/>
    <col min="5905" max="5905" width="10" style="13" customWidth="1"/>
    <col min="5906" max="5906" width="12.28515625" style="13" customWidth="1"/>
    <col min="5907" max="5907" width="15" style="13" customWidth="1"/>
    <col min="5908" max="5908" width="10" style="13" bestFit="1" customWidth="1"/>
    <col min="5909" max="5909" width="10.7109375" style="13" customWidth="1"/>
    <col min="5910" max="6143" width="9.140625" style="13"/>
    <col min="6144" max="6144" width="3.140625" style="13" customWidth="1"/>
    <col min="6145" max="6145" width="18.42578125" style="13" customWidth="1"/>
    <col min="6146" max="6146" width="16.28515625" style="13" customWidth="1"/>
    <col min="6147" max="6147" width="12.42578125" style="13" customWidth="1"/>
    <col min="6148" max="6148" width="19.28515625" style="13" customWidth="1"/>
    <col min="6149" max="6149" width="16.140625" style="13" customWidth="1"/>
    <col min="6150" max="6150" width="11" style="13" customWidth="1"/>
    <col min="6151" max="6151" width="10.7109375" style="13" customWidth="1"/>
    <col min="6152" max="6152" width="14.7109375" style="13" customWidth="1"/>
    <col min="6153" max="6153" width="10" style="13" customWidth="1"/>
    <col min="6154" max="6154" width="7.42578125" style="13" customWidth="1"/>
    <col min="6155" max="6155" width="9.85546875" style="13" customWidth="1"/>
    <col min="6156" max="6157" width="9.140625" style="13"/>
    <col min="6158" max="6159" width="8.5703125" style="13" customWidth="1"/>
    <col min="6160" max="6160" width="10" style="13" bestFit="1" customWidth="1"/>
    <col min="6161" max="6161" width="10" style="13" customWidth="1"/>
    <col min="6162" max="6162" width="12.28515625" style="13" customWidth="1"/>
    <col min="6163" max="6163" width="15" style="13" customWidth="1"/>
    <col min="6164" max="6164" width="10" style="13" bestFit="1" customWidth="1"/>
    <col min="6165" max="6165" width="10.7109375" style="13" customWidth="1"/>
    <col min="6166" max="6399" width="9.140625" style="13"/>
    <col min="6400" max="6400" width="3.140625" style="13" customWidth="1"/>
    <col min="6401" max="6401" width="18.42578125" style="13" customWidth="1"/>
    <col min="6402" max="6402" width="16.28515625" style="13" customWidth="1"/>
    <col min="6403" max="6403" width="12.42578125" style="13" customWidth="1"/>
    <col min="6404" max="6404" width="19.28515625" style="13" customWidth="1"/>
    <col min="6405" max="6405" width="16.140625" style="13" customWidth="1"/>
    <col min="6406" max="6406" width="11" style="13" customWidth="1"/>
    <col min="6407" max="6407" width="10.7109375" style="13" customWidth="1"/>
    <col min="6408" max="6408" width="14.7109375" style="13" customWidth="1"/>
    <col min="6409" max="6409" width="10" style="13" customWidth="1"/>
    <col min="6410" max="6410" width="7.42578125" style="13" customWidth="1"/>
    <col min="6411" max="6411" width="9.85546875" style="13" customWidth="1"/>
    <col min="6412" max="6413" width="9.140625" style="13"/>
    <col min="6414" max="6415" width="8.5703125" style="13" customWidth="1"/>
    <col min="6416" max="6416" width="10" style="13" bestFit="1" customWidth="1"/>
    <col min="6417" max="6417" width="10" style="13" customWidth="1"/>
    <col min="6418" max="6418" width="12.28515625" style="13" customWidth="1"/>
    <col min="6419" max="6419" width="15" style="13" customWidth="1"/>
    <col min="6420" max="6420" width="10" style="13" bestFit="1" customWidth="1"/>
    <col min="6421" max="6421" width="10.7109375" style="13" customWidth="1"/>
    <col min="6422" max="6655" width="9.140625" style="13"/>
    <col min="6656" max="6656" width="3.140625" style="13" customWidth="1"/>
    <col min="6657" max="6657" width="18.42578125" style="13" customWidth="1"/>
    <col min="6658" max="6658" width="16.28515625" style="13" customWidth="1"/>
    <col min="6659" max="6659" width="12.42578125" style="13" customWidth="1"/>
    <col min="6660" max="6660" width="19.28515625" style="13" customWidth="1"/>
    <col min="6661" max="6661" width="16.140625" style="13" customWidth="1"/>
    <col min="6662" max="6662" width="11" style="13" customWidth="1"/>
    <col min="6663" max="6663" width="10.7109375" style="13" customWidth="1"/>
    <col min="6664" max="6664" width="14.7109375" style="13" customWidth="1"/>
    <col min="6665" max="6665" width="10" style="13" customWidth="1"/>
    <col min="6666" max="6666" width="7.42578125" style="13" customWidth="1"/>
    <col min="6667" max="6667" width="9.85546875" style="13" customWidth="1"/>
    <col min="6668" max="6669" width="9.140625" style="13"/>
    <col min="6670" max="6671" width="8.5703125" style="13" customWidth="1"/>
    <col min="6672" max="6672" width="10" style="13" bestFit="1" customWidth="1"/>
    <col min="6673" max="6673" width="10" style="13" customWidth="1"/>
    <col min="6674" max="6674" width="12.28515625" style="13" customWidth="1"/>
    <col min="6675" max="6675" width="15" style="13" customWidth="1"/>
    <col min="6676" max="6676" width="10" style="13" bestFit="1" customWidth="1"/>
    <col min="6677" max="6677" width="10.7109375" style="13" customWidth="1"/>
    <col min="6678" max="6911" width="9.140625" style="13"/>
    <col min="6912" max="6912" width="3.140625" style="13" customWidth="1"/>
    <col min="6913" max="6913" width="18.42578125" style="13" customWidth="1"/>
    <col min="6914" max="6914" width="16.28515625" style="13" customWidth="1"/>
    <col min="6915" max="6915" width="12.42578125" style="13" customWidth="1"/>
    <col min="6916" max="6916" width="19.28515625" style="13" customWidth="1"/>
    <col min="6917" max="6917" width="16.140625" style="13" customWidth="1"/>
    <col min="6918" max="6918" width="11" style="13" customWidth="1"/>
    <col min="6919" max="6919" width="10.7109375" style="13" customWidth="1"/>
    <col min="6920" max="6920" width="14.7109375" style="13" customWidth="1"/>
    <col min="6921" max="6921" width="10" style="13" customWidth="1"/>
    <col min="6922" max="6922" width="7.42578125" style="13" customWidth="1"/>
    <col min="6923" max="6923" width="9.85546875" style="13" customWidth="1"/>
    <col min="6924" max="6925" width="9.140625" style="13"/>
    <col min="6926" max="6927" width="8.5703125" style="13" customWidth="1"/>
    <col min="6928" max="6928" width="10" style="13" bestFit="1" customWidth="1"/>
    <col min="6929" max="6929" width="10" style="13" customWidth="1"/>
    <col min="6930" max="6930" width="12.28515625" style="13" customWidth="1"/>
    <col min="6931" max="6931" width="15" style="13" customWidth="1"/>
    <col min="6932" max="6932" width="10" style="13" bestFit="1" customWidth="1"/>
    <col min="6933" max="6933" width="10.7109375" style="13" customWidth="1"/>
    <col min="6934" max="7167" width="9.140625" style="13"/>
    <col min="7168" max="7168" width="3.140625" style="13" customWidth="1"/>
    <col min="7169" max="7169" width="18.42578125" style="13" customWidth="1"/>
    <col min="7170" max="7170" width="16.28515625" style="13" customWidth="1"/>
    <col min="7171" max="7171" width="12.42578125" style="13" customWidth="1"/>
    <col min="7172" max="7172" width="19.28515625" style="13" customWidth="1"/>
    <col min="7173" max="7173" width="16.140625" style="13" customWidth="1"/>
    <col min="7174" max="7174" width="11" style="13" customWidth="1"/>
    <col min="7175" max="7175" width="10.7109375" style="13" customWidth="1"/>
    <col min="7176" max="7176" width="14.7109375" style="13" customWidth="1"/>
    <col min="7177" max="7177" width="10" style="13" customWidth="1"/>
    <col min="7178" max="7178" width="7.42578125" style="13" customWidth="1"/>
    <col min="7179" max="7179" width="9.85546875" style="13" customWidth="1"/>
    <col min="7180" max="7181" width="9.140625" style="13"/>
    <col min="7182" max="7183" width="8.5703125" style="13" customWidth="1"/>
    <col min="7184" max="7184" width="10" style="13" bestFit="1" customWidth="1"/>
    <col min="7185" max="7185" width="10" style="13" customWidth="1"/>
    <col min="7186" max="7186" width="12.28515625" style="13" customWidth="1"/>
    <col min="7187" max="7187" width="15" style="13" customWidth="1"/>
    <col min="7188" max="7188" width="10" style="13" bestFit="1" customWidth="1"/>
    <col min="7189" max="7189" width="10.7109375" style="13" customWidth="1"/>
    <col min="7190" max="7423" width="9.140625" style="13"/>
    <col min="7424" max="7424" width="3.140625" style="13" customWidth="1"/>
    <col min="7425" max="7425" width="18.42578125" style="13" customWidth="1"/>
    <col min="7426" max="7426" width="16.28515625" style="13" customWidth="1"/>
    <col min="7427" max="7427" width="12.42578125" style="13" customWidth="1"/>
    <col min="7428" max="7428" width="19.28515625" style="13" customWidth="1"/>
    <col min="7429" max="7429" width="16.140625" style="13" customWidth="1"/>
    <col min="7430" max="7430" width="11" style="13" customWidth="1"/>
    <col min="7431" max="7431" width="10.7109375" style="13" customWidth="1"/>
    <col min="7432" max="7432" width="14.7109375" style="13" customWidth="1"/>
    <col min="7433" max="7433" width="10" style="13" customWidth="1"/>
    <col min="7434" max="7434" width="7.42578125" style="13" customWidth="1"/>
    <col min="7435" max="7435" width="9.85546875" style="13" customWidth="1"/>
    <col min="7436" max="7437" width="9.140625" style="13"/>
    <col min="7438" max="7439" width="8.5703125" style="13" customWidth="1"/>
    <col min="7440" max="7440" width="10" style="13" bestFit="1" customWidth="1"/>
    <col min="7441" max="7441" width="10" style="13" customWidth="1"/>
    <col min="7442" max="7442" width="12.28515625" style="13" customWidth="1"/>
    <col min="7443" max="7443" width="15" style="13" customWidth="1"/>
    <col min="7444" max="7444" width="10" style="13" bestFit="1" customWidth="1"/>
    <col min="7445" max="7445" width="10.7109375" style="13" customWidth="1"/>
    <col min="7446" max="7679" width="9.140625" style="13"/>
    <col min="7680" max="7680" width="3.140625" style="13" customWidth="1"/>
    <col min="7681" max="7681" width="18.42578125" style="13" customWidth="1"/>
    <col min="7682" max="7682" width="16.28515625" style="13" customWidth="1"/>
    <col min="7683" max="7683" width="12.42578125" style="13" customWidth="1"/>
    <col min="7684" max="7684" width="19.28515625" style="13" customWidth="1"/>
    <col min="7685" max="7685" width="16.140625" style="13" customWidth="1"/>
    <col min="7686" max="7686" width="11" style="13" customWidth="1"/>
    <col min="7687" max="7687" width="10.7109375" style="13" customWidth="1"/>
    <col min="7688" max="7688" width="14.7109375" style="13" customWidth="1"/>
    <col min="7689" max="7689" width="10" style="13" customWidth="1"/>
    <col min="7690" max="7690" width="7.42578125" style="13" customWidth="1"/>
    <col min="7691" max="7691" width="9.85546875" style="13" customWidth="1"/>
    <col min="7692" max="7693" width="9.140625" style="13"/>
    <col min="7694" max="7695" width="8.5703125" style="13" customWidth="1"/>
    <col min="7696" max="7696" width="10" style="13" bestFit="1" customWidth="1"/>
    <col min="7697" max="7697" width="10" style="13" customWidth="1"/>
    <col min="7698" max="7698" width="12.28515625" style="13" customWidth="1"/>
    <col min="7699" max="7699" width="15" style="13" customWidth="1"/>
    <col min="7700" max="7700" width="10" style="13" bestFit="1" customWidth="1"/>
    <col min="7701" max="7701" width="10.7109375" style="13" customWidth="1"/>
    <col min="7702" max="7935" width="9.140625" style="13"/>
    <col min="7936" max="7936" width="3.140625" style="13" customWidth="1"/>
    <col min="7937" max="7937" width="18.42578125" style="13" customWidth="1"/>
    <col min="7938" max="7938" width="16.28515625" style="13" customWidth="1"/>
    <col min="7939" max="7939" width="12.42578125" style="13" customWidth="1"/>
    <col min="7940" max="7940" width="19.28515625" style="13" customWidth="1"/>
    <col min="7941" max="7941" width="16.140625" style="13" customWidth="1"/>
    <col min="7942" max="7942" width="11" style="13" customWidth="1"/>
    <col min="7943" max="7943" width="10.7109375" style="13" customWidth="1"/>
    <col min="7944" max="7944" width="14.7109375" style="13" customWidth="1"/>
    <col min="7945" max="7945" width="10" style="13" customWidth="1"/>
    <col min="7946" max="7946" width="7.42578125" style="13" customWidth="1"/>
    <col min="7947" max="7947" width="9.85546875" style="13" customWidth="1"/>
    <col min="7948" max="7949" width="9.140625" style="13"/>
    <col min="7950" max="7951" width="8.5703125" style="13" customWidth="1"/>
    <col min="7952" max="7952" width="10" style="13" bestFit="1" customWidth="1"/>
    <col min="7953" max="7953" width="10" style="13" customWidth="1"/>
    <col min="7954" max="7954" width="12.28515625" style="13" customWidth="1"/>
    <col min="7955" max="7955" width="15" style="13" customWidth="1"/>
    <col min="7956" max="7956" width="10" style="13" bestFit="1" customWidth="1"/>
    <col min="7957" max="7957" width="10.7109375" style="13" customWidth="1"/>
    <col min="7958" max="8191" width="9.140625" style="13"/>
    <col min="8192" max="8192" width="3.140625" style="13" customWidth="1"/>
    <col min="8193" max="8193" width="18.42578125" style="13" customWidth="1"/>
    <col min="8194" max="8194" width="16.28515625" style="13" customWidth="1"/>
    <col min="8195" max="8195" width="12.42578125" style="13" customWidth="1"/>
    <col min="8196" max="8196" width="19.28515625" style="13" customWidth="1"/>
    <col min="8197" max="8197" width="16.140625" style="13" customWidth="1"/>
    <col min="8198" max="8198" width="11" style="13" customWidth="1"/>
    <col min="8199" max="8199" width="10.7109375" style="13" customWidth="1"/>
    <col min="8200" max="8200" width="14.7109375" style="13" customWidth="1"/>
    <col min="8201" max="8201" width="10" style="13" customWidth="1"/>
    <col min="8202" max="8202" width="7.42578125" style="13" customWidth="1"/>
    <col min="8203" max="8203" width="9.85546875" style="13" customWidth="1"/>
    <col min="8204" max="8205" width="9.140625" style="13"/>
    <col min="8206" max="8207" width="8.5703125" style="13" customWidth="1"/>
    <col min="8208" max="8208" width="10" style="13" bestFit="1" customWidth="1"/>
    <col min="8209" max="8209" width="10" style="13" customWidth="1"/>
    <col min="8210" max="8210" width="12.28515625" style="13" customWidth="1"/>
    <col min="8211" max="8211" width="15" style="13" customWidth="1"/>
    <col min="8212" max="8212" width="10" style="13" bestFit="1" customWidth="1"/>
    <col min="8213" max="8213" width="10.7109375" style="13" customWidth="1"/>
    <col min="8214" max="8447" width="9.140625" style="13"/>
    <col min="8448" max="8448" width="3.140625" style="13" customWidth="1"/>
    <col min="8449" max="8449" width="18.42578125" style="13" customWidth="1"/>
    <col min="8450" max="8450" width="16.28515625" style="13" customWidth="1"/>
    <col min="8451" max="8451" width="12.42578125" style="13" customWidth="1"/>
    <col min="8452" max="8452" width="19.28515625" style="13" customWidth="1"/>
    <col min="8453" max="8453" width="16.140625" style="13" customWidth="1"/>
    <col min="8454" max="8454" width="11" style="13" customWidth="1"/>
    <col min="8455" max="8455" width="10.7109375" style="13" customWidth="1"/>
    <col min="8456" max="8456" width="14.7109375" style="13" customWidth="1"/>
    <col min="8457" max="8457" width="10" style="13" customWidth="1"/>
    <col min="8458" max="8458" width="7.42578125" style="13" customWidth="1"/>
    <col min="8459" max="8459" width="9.85546875" style="13" customWidth="1"/>
    <col min="8460" max="8461" width="9.140625" style="13"/>
    <col min="8462" max="8463" width="8.5703125" style="13" customWidth="1"/>
    <col min="8464" max="8464" width="10" style="13" bestFit="1" customWidth="1"/>
    <col min="8465" max="8465" width="10" style="13" customWidth="1"/>
    <col min="8466" max="8466" width="12.28515625" style="13" customWidth="1"/>
    <col min="8467" max="8467" width="15" style="13" customWidth="1"/>
    <col min="8468" max="8468" width="10" style="13" bestFit="1" customWidth="1"/>
    <col min="8469" max="8469" width="10.7109375" style="13" customWidth="1"/>
    <col min="8470" max="8703" width="9.140625" style="13"/>
    <col min="8704" max="8704" width="3.140625" style="13" customWidth="1"/>
    <col min="8705" max="8705" width="18.42578125" style="13" customWidth="1"/>
    <col min="8706" max="8706" width="16.28515625" style="13" customWidth="1"/>
    <col min="8707" max="8707" width="12.42578125" style="13" customWidth="1"/>
    <col min="8708" max="8708" width="19.28515625" style="13" customWidth="1"/>
    <col min="8709" max="8709" width="16.140625" style="13" customWidth="1"/>
    <col min="8710" max="8710" width="11" style="13" customWidth="1"/>
    <col min="8711" max="8711" width="10.7109375" style="13" customWidth="1"/>
    <col min="8712" max="8712" width="14.7109375" style="13" customWidth="1"/>
    <col min="8713" max="8713" width="10" style="13" customWidth="1"/>
    <col min="8714" max="8714" width="7.42578125" style="13" customWidth="1"/>
    <col min="8715" max="8715" width="9.85546875" style="13" customWidth="1"/>
    <col min="8716" max="8717" width="9.140625" style="13"/>
    <col min="8718" max="8719" width="8.5703125" style="13" customWidth="1"/>
    <col min="8720" max="8720" width="10" style="13" bestFit="1" customWidth="1"/>
    <col min="8721" max="8721" width="10" style="13" customWidth="1"/>
    <col min="8722" max="8722" width="12.28515625" style="13" customWidth="1"/>
    <col min="8723" max="8723" width="15" style="13" customWidth="1"/>
    <col min="8724" max="8724" width="10" style="13" bestFit="1" customWidth="1"/>
    <col min="8725" max="8725" width="10.7109375" style="13" customWidth="1"/>
    <col min="8726" max="8959" width="9.140625" style="13"/>
    <col min="8960" max="8960" width="3.140625" style="13" customWidth="1"/>
    <col min="8961" max="8961" width="18.42578125" style="13" customWidth="1"/>
    <col min="8962" max="8962" width="16.28515625" style="13" customWidth="1"/>
    <col min="8963" max="8963" width="12.42578125" style="13" customWidth="1"/>
    <col min="8964" max="8964" width="19.28515625" style="13" customWidth="1"/>
    <col min="8965" max="8965" width="16.140625" style="13" customWidth="1"/>
    <col min="8966" max="8966" width="11" style="13" customWidth="1"/>
    <col min="8967" max="8967" width="10.7109375" style="13" customWidth="1"/>
    <col min="8968" max="8968" width="14.7109375" style="13" customWidth="1"/>
    <col min="8969" max="8969" width="10" style="13" customWidth="1"/>
    <col min="8970" max="8970" width="7.42578125" style="13" customWidth="1"/>
    <col min="8971" max="8971" width="9.85546875" style="13" customWidth="1"/>
    <col min="8972" max="8973" width="9.140625" style="13"/>
    <col min="8974" max="8975" width="8.5703125" style="13" customWidth="1"/>
    <col min="8976" max="8976" width="10" style="13" bestFit="1" customWidth="1"/>
    <col min="8977" max="8977" width="10" style="13" customWidth="1"/>
    <col min="8978" max="8978" width="12.28515625" style="13" customWidth="1"/>
    <col min="8979" max="8979" width="15" style="13" customWidth="1"/>
    <col min="8980" max="8980" width="10" style="13" bestFit="1" customWidth="1"/>
    <col min="8981" max="8981" width="10.7109375" style="13" customWidth="1"/>
    <col min="8982" max="9215" width="9.140625" style="13"/>
    <col min="9216" max="9216" width="3.140625" style="13" customWidth="1"/>
    <col min="9217" max="9217" width="18.42578125" style="13" customWidth="1"/>
    <col min="9218" max="9218" width="16.28515625" style="13" customWidth="1"/>
    <col min="9219" max="9219" width="12.42578125" style="13" customWidth="1"/>
    <col min="9220" max="9220" width="19.28515625" style="13" customWidth="1"/>
    <col min="9221" max="9221" width="16.140625" style="13" customWidth="1"/>
    <col min="9222" max="9222" width="11" style="13" customWidth="1"/>
    <col min="9223" max="9223" width="10.7109375" style="13" customWidth="1"/>
    <col min="9224" max="9224" width="14.7109375" style="13" customWidth="1"/>
    <col min="9225" max="9225" width="10" style="13" customWidth="1"/>
    <col min="9226" max="9226" width="7.42578125" style="13" customWidth="1"/>
    <col min="9227" max="9227" width="9.85546875" style="13" customWidth="1"/>
    <col min="9228" max="9229" width="9.140625" style="13"/>
    <col min="9230" max="9231" width="8.5703125" style="13" customWidth="1"/>
    <col min="9232" max="9232" width="10" style="13" bestFit="1" customWidth="1"/>
    <col min="9233" max="9233" width="10" style="13" customWidth="1"/>
    <col min="9234" max="9234" width="12.28515625" style="13" customWidth="1"/>
    <col min="9235" max="9235" width="15" style="13" customWidth="1"/>
    <col min="9236" max="9236" width="10" style="13" bestFit="1" customWidth="1"/>
    <col min="9237" max="9237" width="10.7109375" style="13" customWidth="1"/>
    <col min="9238" max="9471" width="9.140625" style="13"/>
    <col min="9472" max="9472" width="3.140625" style="13" customWidth="1"/>
    <col min="9473" max="9473" width="18.42578125" style="13" customWidth="1"/>
    <col min="9474" max="9474" width="16.28515625" style="13" customWidth="1"/>
    <col min="9475" max="9475" width="12.42578125" style="13" customWidth="1"/>
    <col min="9476" max="9476" width="19.28515625" style="13" customWidth="1"/>
    <col min="9477" max="9477" width="16.140625" style="13" customWidth="1"/>
    <col min="9478" max="9478" width="11" style="13" customWidth="1"/>
    <col min="9479" max="9479" width="10.7109375" style="13" customWidth="1"/>
    <col min="9480" max="9480" width="14.7109375" style="13" customWidth="1"/>
    <col min="9481" max="9481" width="10" style="13" customWidth="1"/>
    <col min="9482" max="9482" width="7.42578125" style="13" customWidth="1"/>
    <col min="9483" max="9483" width="9.85546875" style="13" customWidth="1"/>
    <col min="9484" max="9485" width="9.140625" style="13"/>
    <col min="9486" max="9487" width="8.5703125" style="13" customWidth="1"/>
    <col min="9488" max="9488" width="10" style="13" bestFit="1" customWidth="1"/>
    <col min="9489" max="9489" width="10" style="13" customWidth="1"/>
    <col min="9490" max="9490" width="12.28515625" style="13" customWidth="1"/>
    <col min="9491" max="9491" width="15" style="13" customWidth="1"/>
    <col min="9492" max="9492" width="10" style="13" bestFit="1" customWidth="1"/>
    <col min="9493" max="9493" width="10.7109375" style="13" customWidth="1"/>
    <col min="9494" max="9727" width="9.140625" style="13"/>
    <col min="9728" max="9728" width="3.140625" style="13" customWidth="1"/>
    <col min="9729" max="9729" width="18.42578125" style="13" customWidth="1"/>
    <col min="9730" max="9730" width="16.28515625" style="13" customWidth="1"/>
    <col min="9731" max="9731" width="12.42578125" style="13" customWidth="1"/>
    <col min="9732" max="9732" width="19.28515625" style="13" customWidth="1"/>
    <col min="9733" max="9733" width="16.140625" style="13" customWidth="1"/>
    <col min="9734" max="9734" width="11" style="13" customWidth="1"/>
    <col min="9735" max="9735" width="10.7109375" style="13" customWidth="1"/>
    <col min="9736" max="9736" width="14.7109375" style="13" customWidth="1"/>
    <col min="9737" max="9737" width="10" style="13" customWidth="1"/>
    <col min="9738" max="9738" width="7.42578125" style="13" customWidth="1"/>
    <col min="9739" max="9739" width="9.85546875" style="13" customWidth="1"/>
    <col min="9740" max="9741" width="9.140625" style="13"/>
    <col min="9742" max="9743" width="8.5703125" style="13" customWidth="1"/>
    <col min="9744" max="9744" width="10" style="13" bestFit="1" customWidth="1"/>
    <col min="9745" max="9745" width="10" style="13" customWidth="1"/>
    <col min="9746" max="9746" width="12.28515625" style="13" customWidth="1"/>
    <col min="9747" max="9747" width="15" style="13" customWidth="1"/>
    <col min="9748" max="9748" width="10" style="13" bestFit="1" customWidth="1"/>
    <col min="9749" max="9749" width="10.7109375" style="13" customWidth="1"/>
    <col min="9750" max="9983" width="9.140625" style="13"/>
    <col min="9984" max="9984" width="3.140625" style="13" customWidth="1"/>
    <col min="9985" max="9985" width="18.42578125" style="13" customWidth="1"/>
    <col min="9986" max="9986" width="16.28515625" style="13" customWidth="1"/>
    <col min="9987" max="9987" width="12.42578125" style="13" customWidth="1"/>
    <col min="9988" max="9988" width="19.28515625" style="13" customWidth="1"/>
    <col min="9989" max="9989" width="16.140625" style="13" customWidth="1"/>
    <col min="9990" max="9990" width="11" style="13" customWidth="1"/>
    <col min="9991" max="9991" width="10.7109375" style="13" customWidth="1"/>
    <col min="9992" max="9992" width="14.7109375" style="13" customWidth="1"/>
    <col min="9993" max="9993" width="10" style="13" customWidth="1"/>
    <col min="9994" max="9994" width="7.42578125" style="13" customWidth="1"/>
    <col min="9995" max="9995" width="9.85546875" style="13" customWidth="1"/>
    <col min="9996" max="9997" width="9.140625" style="13"/>
    <col min="9998" max="9999" width="8.5703125" style="13" customWidth="1"/>
    <col min="10000" max="10000" width="10" style="13" bestFit="1" customWidth="1"/>
    <col min="10001" max="10001" width="10" style="13" customWidth="1"/>
    <col min="10002" max="10002" width="12.28515625" style="13" customWidth="1"/>
    <col min="10003" max="10003" width="15" style="13" customWidth="1"/>
    <col min="10004" max="10004" width="10" style="13" bestFit="1" customWidth="1"/>
    <col min="10005" max="10005" width="10.7109375" style="13" customWidth="1"/>
    <col min="10006" max="10239" width="9.140625" style="13"/>
    <col min="10240" max="10240" width="3.140625" style="13" customWidth="1"/>
    <col min="10241" max="10241" width="18.42578125" style="13" customWidth="1"/>
    <col min="10242" max="10242" width="16.28515625" style="13" customWidth="1"/>
    <col min="10243" max="10243" width="12.42578125" style="13" customWidth="1"/>
    <col min="10244" max="10244" width="19.28515625" style="13" customWidth="1"/>
    <col min="10245" max="10245" width="16.140625" style="13" customWidth="1"/>
    <col min="10246" max="10246" width="11" style="13" customWidth="1"/>
    <col min="10247" max="10247" width="10.7109375" style="13" customWidth="1"/>
    <col min="10248" max="10248" width="14.7109375" style="13" customWidth="1"/>
    <col min="10249" max="10249" width="10" style="13" customWidth="1"/>
    <col min="10250" max="10250" width="7.42578125" style="13" customWidth="1"/>
    <col min="10251" max="10251" width="9.85546875" style="13" customWidth="1"/>
    <col min="10252" max="10253" width="9.140625" style="13"/>
    <col min="10254" max="10255" width="8.5703125" style="13" customWidth="1"/>
    <col min="10256" max="10256" width="10" style="13" bestFit="1" customWidth="1"/>
    <col min="10257" max="10257" width="10" style="13" customWidth="1"/>
    <col min="10258" max="10258" width="12.28515625" style="13" customWidth="1"/>
    <col min="10259" max="10259" width="15" style="13" customWidth="1"/>
    <col min="10260" max="10260" width="10" style="13" bestFit="1" customWidth="1"/>
    <col min="10261" max="10261" width="10.7109375" style="13" customWidth="1"/>
    <col min="10262" max="10495" width="9.140625" style="13"/>
    <col min="10496" max="10496" width="3.140625" style="13" customWidth="1"/>
    <col min="10497" max="10497" width="18.42578125" style="13" customWidth="1"/>
    <col min="10498" max="10498" width="16.28515625" style="13" customWidth="1"/>
    <col min="10499" max="10499" width="12.42578125" style="13" customWidth="1"/>
    <col min="10500" max="10500" width="19.28515625" style="13" customWidth="1"/>
    <col min="10501" max="10501" width="16.140625" style="13" customWidth="1"/>
    <col min="10502" max="10502" width="11" style="13" customWidth="1"/>
    <col min="10503" max="10503" width="10.7109375" style="13" customWidth="1"/>
    <col min="10504" max="10504" width="14.7109375" style="13" customWidth="1"/>
    <col min="10505" max="10505" width="10" style="13" customWidth="1"/>
    <col min="10506" max="10506" width="7.42578125" style="13" customWidth="1"/>
    <col min="10507" max="10507" width="9.85546875" style="13" customWidth="1"/>
    <col min="10508" max="10509" width="9.140625" style="13"/>
    <col min="10510" max="10511" width="8.5703125" style="13" customWidth="1"/>
    <col min="10512" max="10512" width="10" style="13" bestFit="1" customWidth="1"/>
    <col min="10513" max="10513" width="10" style="13" customWidth="1"/>
    <col min="10514" max="10514" width="12.28515625" style="13" customWidth="1"/>
    <col min="10515" max="10515" width="15" style="13" customWidth="1"/>
    <col min="10516" max="10516" width="10" style="13" bestFit="1" customWidth="1"/>
    <col min="10517" max="10517" width="10.7109375" style="13" customWidth="1"/>
    <col min="10518" max="10751" width="9.140625" style="13"/>
    <col min="10752" max="10752" width="3.140625" style="13" customWidth="1"/>
    <col min="10753" max="10753" width="18.42578125" style="13" customWidth="1"/>
    <col min="10754" max="10754" width="16.28515625" style="13" customWidth="1"/>
    <col min="10755" max="10755" width="12.42578125" style="13" customWidth="1"/>
    <col min="10756" max="10756" width="19.28515625" style="13" customWidth="1"/>
    <col min="10757" max="10757" width="16.140625" style="13" customWidth="1"/>
    <col min="10758" max="10758" width="11" style="13" customWidth="1"/>
    <col min="10759" max="10759" width="10.7109375" style="13" customWidth="1"/>
    <col min="10760" max="10760" width="14.7109375" style="13" customWidth="1"/>
    <col min="10761" max="10761" width="10" style="13" customWidth="1"/>
    <col min="10762" max="10762" width="7.42578125" style="13" customWidth="1"/>
    <col min="10763" max="10763" width="9.85546875" style="13" customWidth="1"/>
    <col min="10764" max="10765" width="9.140625" style="13"/>
    <col min="10766" max="10767" width="8.5703125" style="13" customWidth="1"/>
    <col min="10768" max="10768" width="10" style="13" bestFit="1" customWidth="1"/>
    <col min="10769" max="10769" width="10" style="13" customWidth="1"/>
    <col min="10770" max="10770" width="12.28515625" style="13" customWidth="1"/>
    <col min="10771" max="10771" width="15" style="13" customWidth="1"/>
    <col min="10772" max="10772" width="10" style="13" bestFit="1" customWidth="1"/>
    <col min="10773" max="10773" width="10.7109375" style="13" customWidth="1"/>
    <col min="10774" max="11007" width="9.140625" style="13"/>
    <col min="11008" max="11008" width="3.140625" style="13" customWidth="1"/>
    <col min="11009" max="11009" width="18.42578125" style="13" customWidth="1"/>
    <col min="11010" max="11010" width="16.28515625" style="13" customWidth="1"/>
    <col min="11011" max="11011" width="12.42578125" style="13" customWidth="1"/>
    <col min="11012" max="11012" width="19.28515625" style="13" customWidth="1"/>
    <col min="11013" max="11013" width="16.140625" style="13" customWidth="1"/>
    <col min="11014" max="11014" width="11" style="13" customWidth="1"/>
    <col min="11015" max="11015" width="10.7109375" style="13" customWidth="1"/>
    <col min="11016" max="11016" width="14.7109375" style="13" customWidth="1"/>
    <col min="11017" max="11017" width="10" style="13" customWidth="1"/>
    <col min="11018" max="11018" width="7.42578125" style="13" customWidth="1"/>
    <col min="11019" max="11019" width="9.85546875" style="13" customWidth="1"/>
    <col min="11020" max="11021" width="9.140625" style="13"/>
    <col min="11022" max="11023" width="8.5703125" style="13" customWidth="1"/>
    <col min="11024" max="11024" width="10" style="13" bestFit="1" customWidth="1"/>
    <col min="11025" max="11025" width="10" style="13" customWidth="1"/>
    <col min="11026" max="11026" width="12.28515625" style="13" customWidth="1"/>
    <col min="11027" max="11027" width="15" style="13" customWidth="1"/>
    <col min="11028" max="11028" width="10" style="13" bestFit="1" customWidth="1"/>
    <col min="11029" max="11029" width="10.7109375" style="13" customWidth="1"/>
    <col min="11030" max="11263" width="9.140625" style="13"/>
    <col min="11264" max="11264" width="3.140625" style="13" customWidth="1"/>
    <col min="11265" max="11265" width="18.42578125" style="13" customWidth="1"/>
    <col min="11266" max="11266" width="16.28515625" style="13" customWidth="1"/>
    <col min="11267" max="11267" width="12.42578125" style="13" customWidth="1"/>
    <col min="11268" max="11268" width="19.28515625" style="13" customWidth="1"/>
    <col min="11269" max="11269" width="16.140625" style="13" customWidth="1"/>
    <col min="11270" max="11270" width="11" style="13" customWidth="1"/>
    <col min="11271" max="11271" width="10.7109375" style="13" customWidth="1"/>
    <col min="11272" max="11272" width="14.7109375" style="13" customWidth="1"/>
    <col min="11273" max="11273" width="10" style="13" customWidth="1"/>
    <col min="11274" max="11274" width="7.42578125" style="13" customWidth="1"/>
    <col min="11275" max="11275" width="9.85546875" style="13" customWidth="1"/>
    <col min="11276" max="11277" width="9.140625" style="13"/>
    <col min="11278" max="11279" width="8.5703125" style="13" customWidth="1"/>
    <col min="11280" max="11280" width="10" style="13" bestFit="1" customWidth="1"/>
    <col min="11281" max="11281" width="10" style="13" customWidth="1"/>
    <col min="11282" max="11282" width="12.28515625" style="13" customWidth="1"/>
    <col min="11283" max="11283" width="15" style="13" customWidth="1"/>
    <col min="11284" max="11284" width="10" style="13" bestFit="1" customWidth="1"/>
    <col min="11285" max="11285" width="10.7109375" style="13" customWidth="1"/>
    <col min="11286" max="11519" width="9.140625" style="13"/>
    <col min="11520" max="11520" width="3.140625" style="13" customWidth="1"/>
    <col min="11521" max="11521" width="18.42578125" style="13" customWidth="1"/>
    <col min="11522" max="11522" width="16.28515625" style="13" customWidth="1"/>
    <col min="11523" max="11523" width="12.42578125" style="13" customWidth="1"/>
    <col min="11524" max="11524" width="19.28515625" style="13" customWidth="1"/>
    <col min="11525" max="11525" width="16.140625" style="13" customWidth="1"/>
    <col min="11526" max="11526" width="11" style="13" customWidth="1"/>
    <col min="11527" max="11527" width="10.7109375" style="13" customWidth="1"/>
    <col min="11528" max="11528" width="14.7109375" style="13" customWidth="1"/>
    <col min="11529" max="11529" width="10" style="13" customWidth="1"/>
    <col min="11530" max="11530" width="7.42578125" style="13" customWidth="1"/>
    <col min="11531" max="11531" width="9.85546875" style="13" customWidth="1"/>
    <col min="11532" max="11533" width="9.140625" style="13"/>
    <col min="11534" max="11535" width="8.5703125" style="13" customWidth="1"/>
    <col min="11536" max="11536" width="10" style="13" bestFit="1" customWidth="1"/>
    <col min="11537" max="11537" width="10" style="13" customWidth="1"/>
    <col min="11538" max="11538" width="12.28515625" style="13" customWidth="1"/>
    <col min="11539" max="11539" width="15" style="13" customWidth="1"/>
    <col min="11540" max="11540" width="10" style="13" bestFit="1" customWidth="1"/>
    <col min="11541" max="11541" width="10.7109375" style="13" customWidth="1"/>
    <col min="11542" max="11775" width="9.140625" style="13"/>
    <col min="11776" max="11776" width="3.140625" style="13" customWidth="1"/>
    <col min="11777" max="11777" width="18.42578125" style="13" customWidth="1"/>
    <col min="11778" max="11778" width="16.28515625" style="13" customWidth="1"/>
    <col min="11779" max="11779" width="12.42578125" style="13" customWidth="1"/>
    <col min="11780" max="11780" width="19.28515625" style="13" customWidth="1"/>
    <col min="11781" max="11781" width="16.140625" style="13" customWidth="1"/>
    <col min="11782" max="11782" width="11" style="13" customWidth="1"/>
    <col min="11783" max="11783" width="10.7109375" style="13" customWidth="1"/>
    <col min="11784" max="11784" width="14.7109375" style="13" customWidth="1"/>
    <col min="11785" max="11785" width="10" style="13" customWidth="1"/>
    <col min="11786" max="11786" width="7.42578125" style="13" customWidth="1"/>
    <col min="11787" max="11787" width="9.85546875" style="13" customWidth="1"/>
    <col min="11788" max="11789" width="9.140625" style="13"/>
    <col min="11790" max="11791" width="8.5703125" style="13" customWidth="1"/>
    <col min="11792" max="11792" width="10" style="13" bestFit="1" customWidth="1"/>
    <col min="11793" max="11793" width="10" style="13" customWidth="1"/>
    <col min="11794" max="11794" width="12.28515625" style="13" customWidth="1"/>
    <col min="11795" max="11795" width="15" style="13" customWidth="1"/>
    <col min="11796" max="11796" width="10" style="13" bestFit="1" customWidth="1"/>
    <col min="11797" max="11797" width="10.7109375" style="13" customWidth="1"/>
    <col min="11798" max="12031" width="9.140625" style="13"/>
    <col min="12032" max="12032" width="3.140625" style="13" customWidth="1"/>
    <col min="12033" max="12033" width="18.42578125" style="13" customWidth="1"/>
    <col min="12034" max="12034" width="16.28515625" style="13" customWidth="1"/>
    <col min="12035" max="12035" width="12.42578125" style="13" customWidth="1"/>
    <col min="12036" max="12036" width="19.28515625" style="13" customWidth="1"/>
    <col min="12037" max="12037" width="16.140625" style="13" customWidth="1"/>
    <col min="12038" max="12038" width="11" style="13" customWidth="1"/>
    <col min="12039" max="12039" width="10.7109375" style="13" customWidth="1"/>
    <col min="12040" max="12040" width="14.7109375" style="13" customWidth="1"/>
    <col min="12041" max="12041" width="10" style="13" customWidth="1"/>
    <col min="12042" max="12042" width="7.42578125" style="13" customWidth="1"/>
    <col min="12043" max="12043" width="9.85546875" style="13" customWidth="1"/>
    <col min="12044" max="12045" width="9.140625" style="13"/>
    <col min="12046" max="12047" width="8.5703125" style="13" customWidth="1"/>
    <col min="12048" max="12048" width="10" style="13" bestFit="1" customWidth="1"/>
    <col min="12049" max="12049" width="10" style="13" customWidth="1"/>
    <col min="12050" max="12050" width="12.28515625" style="13" customWidth="1"/>
    <col min="12051" max="12051" width="15" style="13" customWidth="1"/>
    <col min="12052" max="12052" width="10" style="13" bestFit="1" customWidth="1"/>
    <col min="12053" max="12053" width="10.7109375" style="13" customWidth="1"/>
    <col min="12054" max="12287" width="9.140625" style="13"/>
    <col min="12288" max="12288" width="3.140625" style="13" customWidth="1"/>
    <col min="12289" max="12289" width="18.42578125" style="13" customWidth="1"/>
    <col min="12290" max="12290" width="16.28515625" style="13" customWidth="1"/>
    <col min="12291" max="12291" width="12.42578125" style="13" customWidth="1"/>
    <col min="12292" max="12292" width="19.28515625" style="13" customWidth="1"/>
    <col min="12293" max="12293" width="16.140625" style="13" customWidth="1"/>
    <col min="12294" max="12294" width="11" style="13" customWidth="1"/>
    <col min="12295" max="12295" width="10.7109375" style="13" customWidth="1"/>
    <col min="12296" max="12296" width="14.7109375" style="13" customWidth="1"/>
    <col min="12297" max="12297" width="10" style="13" customWidth="1"/>
    <col min="12298" max="12298" width="7.42578125" style="13" customWidth="1"/>
    <col min="12299" max="12299" width="9.85546875" style="13" customWidth="1"/>
    <col min="12300" max="12301" width="9.140625" style="13"/>
    <col min="12302" max="12303" width="8.5703125" style="13" customWidth="1"/>
    <col min="12304" max="12304" width="10" style="13" bestFit="1" customWidth="1"/>
    <col min="12305" max="12305" width="10" style="13" customWidth="1"/>
    <col min="12306" max="12306" width="12.28515625" style="13" customWidth="1"/>
    <col min="12307" max="12307" width="15" style="13" customWidth="1"/>
    <col min="12308" max="12308" width="10" style="13" bestFit="1" customWidth="1"/>
    <col min="12309" max="12309" width="10.7109375" style="13" customWidth="1"/>
    <col min="12310" max="12543" width="9.140625" style="13"/>
    <col min="12544" max="12544" width="3.140625" style="13" customWidth="1"/>
    <col min="12545" max="12545" width="18.42578125" style="13" customWidth="1"/>
    <col min="12546" max="12546" width="16.28515625" style="13" customWidth="1"/>
    <col min="12547" max="12547" width="12.42578125" style="13" customWidth="1"/>
    <col min="12548" max="12548" width="19.28515625" style="13" customWidth="1"/>
    <col min="12549" max="12549" width="16.140625" style="13" customWidth="1"/>
    <col min="12550" max="12550" width="11" style="13" customWidth="1"/>
    <col min="12551" max="12551" width="10.7109375" style="13" customWidth="1"/>
    <col min="12552" max="12552" width="14.7109375" style="13" customWidth="1"/>
    <col min="12553" max="12553" width="10" style="13" customWidth="1"/>
    <col min="12554" max="12554" width="7.42578125" style="13" customWidth="1"/>
    <col min="12555" max="12555" width="9.85546875" style="13" customWidth="1"/>
    <col min="12556" max="12557" width="9.140625" style="13"/>
    <col min="12558" max="12559" width="8.5703125" style="13" customWidth="1"/>
    <col min="12560" max="12560" width="10" style="13" bestFit="1" customWidth="1"/>
    <col min="12561" max="12561" width="10" style="13" customWidth="1"/>
    <col min="12562" max="12562" width="12.28515625" style="13" customWidth="1"/>
    <col min="12563" max="12563" width="15" style="13" customWidth="1"/>
    <col min="12564" max="12564" width="10" style="13" bestFit="1" customWidth="1"/>
    <col min="12565" max="12565" width="10.7109375" style="13" customWidth="1"/>
    <col min="12566" max="12799" width="9.140625" style="13"/>
    <col min="12800" max="12800" width="3.140625" style="13" customWidth="1"/>
    <col min="12801" max="12801" width="18.42578125" style="13" customWidth="1"/>
    <col min="12802" max="12802" width="16.28515625" style="13" customWidth="1"/>
    <col min="12803" max="12803" width="12.42578125" style="13" customWidth="1"/>
    <col min="12804" max="12804" width="19.28515625" style="13" customWidth="1"/>
    <col min="12805" max="12805" width="16.140625" style="13" customWidth="1"/>
    <col min="12806" max="12806" width="11" style="13" customWidth="1"/>
    <col min="12807" max="12807" width="10.7109375" style="13" customWidth="1"/>
    <col min="12808" max="12808" width="14.7109375" style="13" customWidth="1"/>
    <col min="12809" max="12809" width="10" style="13" customWidth="1"/>
    <col min="12810" max="12810" width="7.42578125" style="13" customWidth="1"/>
    <col min="12811" max="12811" width="9.85546875" style="13" customWidth="1"/>
    <col min="12812" max="12813" width="9.140625" style="13"/>
    <col min="12814" max="12815" width="8.5703125" style="13" customWidth="1"/>
    <col min="12816" max="12816" width="10" style="13" bestFit="1" customWidth="1"/>
    <col min="12817" max="12817" width="10" style="13" customWidth="1"/>
    <col min="12818" max="12818" width="12.28515625" style="13" customWidth="1"/>
    <col min="12819" max="12819" width="15" style="13" customWidth="1"/>
    <col min="12820" max="12820" width="10" style="13" bestFit="1" customWidth="1"/>
    <col min="12821" max="12821" width="10.7109375" style="13" customWidth="1"/>
    <col min="12822" max="13055" width="9.140625" style="13"/>
    <col min="13056" max="13056" width="3.140625" style="13" customWidth="1"/>
    <col min="13057" max="13057" width="18.42578125" style="13" customWidth="1"/>
    <col min="13058" max="13058" width="16.28515625" style="13" customWidth="1"/>
    <col min="13059" max="13059" width="12.42578125" style="13" customWidth="1"/>
    <col min="13060" max="13060" width="19.28515625" style="13" customWidth="1"/>
    <col min="13061" max="13061" width="16.140625" style="13" customWidth="1"/>
    <col min="13062" max="13062" width="11" style="13" customWidth="1"/>
    <col min="13063" max="13063" width="10.7109375" style="13" customWidth="1"/>
    <col min="13064" max="13064" width="14.7109375" style="13" customWidth="1"/>
    <col min="13065" max="13065" width="10" style="13" customWidth="1"/>
    <col min="13066" max="13066" width="7.42578125" style="13" customWidth="1"/>
    <col min="13067" max="13067" width="9.85546875" style="13" customWidth="1"/>
    <col min="13068" max="13069" width="9.140625" style="13"/>
    <col min="13070" max="13071" width="8.5703125" style="13" customWidth="1"/>
    <col min="13072" max="13072" width="10" style="13" bestFit="1" customWidth="1"/>
    <col min="13073" max="13073" width="10" style="13" customWidth="1"/>
    <col min="13074" max="13074" width="12.28515625" style="13" customWidth="1"/>
    <col min="13075" max="13075" width="15" style="13" customWidth="1"/>
    <col min="13076" max="13076" width="10" style="13" bestFit="1" customWidth="1"/>
    <col min="13077" max="13077" width="10.7109375" style="13" customWidth="1"/>
    <col min="13078" max="13311" width="9.140625" style="13"/>
    <col min="13312" max="13312" width="3.140625" style="13" customWidth="1"/>
    <col min="13313" max="13313" width="18.42578125" style="13" customWidth="1"/>
    <col min="13314" max="13314" width="16.28515625" style="13" customWidth="1"/>
    <col min="13315" max="13315" width="12.42578125" style="13" customWidth="1"/>
    <col min="13316" max="13316" width="19.28515625" style="13" customWidth="1"/>
    <col min="13317" max="13317" width="16.140625" style="13" customWidth="1"/>
    <col min="13318" max="13318" width="11" style="13" customWidth="1"/>
    <col min="13319" max="13319" width="10.7109375" style="13" customWidth="1"/>
    <col min="13320" max="13320" width="14.7109375" style="13" customWidth="1"/>
    <col min="13321" max="13321" width="10" style="13" customWidth="1"/>
    <col min="13322" max="13322" width="7.42578125" style="13" customWidth="1"/>
    <col min="13323" max="13323" width="9.85546875" style="13" customWidth="1"/>
    <col min="13324" max="13325" width="9.140625" style="13"/>
    <col min="13326" max="13327" width="8.5703125" style="13" customWidth="1"/>
    <col min="13328" max="13328" width="10" style="13" bestFit="1" customWidth="1"/>
    <col min="13329" max="13329" width="10" style="13" customWidth="1"/>
    <col min="13330" max="13330" width="12.28515625" style="13" customWidth="1"/>
    <col min="13331" max="13331" width="15" style="13" customWidth="1"/>
    <col min="13332" max="13332" width="10" style="13" bestFit="1" customWidth="1"/>
    <col min="13333" max="13333" width="10.7109375" style="13" customWidth="1"/>
    <col min="13334" max="13567" width="9.140625" style="13"/>
    <col min="13568" max="13568" width="3.140625" style="13" customWidth="1"/>
    <col min="13569" max="13569" width="18.42578125" style="13" customWidth="1"/>
    <col min="13570" max="13570" width="16.28515625" style="13" customWidth="1"/>
    <col min="13571" max="13571" width="12.42578125" style="13" customWidth="1"/>
    <col min="13572" max="13572" width="19.28515625" style="13" customWidth="1"/>
    <col min="13573" max="13573" width="16.140625" style="13" customWidth="1"/>
    <col min="13574" max="13574" width="11" style="13" customWidth="1"/>
    <col min="13575" max="13575" width="10.7109375" style="13" customWidth="1"/>
    <col min="13576" max="13576" width="14.7109375" style="13" customWidth="1"/>
    <col min="13577" max="13577" width="10" style="13" customWidth="1"/>
    <col min="13578" max="13578" width="7.42578125" style="13" customWidth="1"/>
    <col min="13579" max="13579" width="9.85546875" style="13" customWidth="1"/>
    <col min="13580" max="13581" width="9.140625" style="13"/>
    <col min="13582" max="13583" width="8.5703125" style="13" customWidth="1"/>
    <col min="13584" max="13584" width="10" style="13" bestFit="1" customWidth="1"/>
    <col min="13585" max="13585" width="10" style="13" customWidth="1"/>
    <col min="13586" max="13586" width="12.28515625" style="13" customWidth="1"/>
    <col min="13587" max="13587" width="15" style="13" customWidth="1"/>
    <col min="13588" max="13588" width="10" style="13" bestFit="1" customWidth="1"/>
    <col min="13589" max="13589" width="10.7109375" style="13" customWidth="1"/>
    <col min="13590" max="13823" width="9.140625" style="13"/>
    <col min="13824" max="13824" width="3.140625" style="13" customWidth="1"/>
    <col min="13825" max="13825" width="18.42578125" style="13" customWidth="1"/>
    <col min="13826" max="13826" width="16.28515625" style="13" customWidth="1"/>
    <col min="13827" max="13827" width="12.42578125" style="13" customWidth="1"/>
    <col min="13828" max="13828" width="19.28515625" style="13" customWidth="1"/>
    <col min="13829" max="13829" width="16.140625" style="13" customWidth="1"/>
    <col min="13830" max="13830" width="11" style="13" customWidth="1"/>
    <col min="13831" max="13831" width="10.7109375" style="13" customWidth="1"/>
    <col min="13832" max="13832" width="14.7109375" style="13" customWidth="1"/>
    <col min="13833" max="13833" width="10" style="13" customWidth="1"/>
    <col min="13834" max="13834" width="7.42578125" style="13" customWidth="1"/>
    <col min="13835" max="13835" width="9.85546875" style="13" customWidth="1"/>
    <col min="13836" max="13837" width="9.140625" style="13"/>
    <col min="13838" max="13839" width="8.5703125" style="13" customWidth="1"/>
    <col min="13840" max="13840" width="10" style="13" bestFit="1" customWidth="1"/>
    <col min="13841" max="13841" width="10" style="13" customWidth="1"/>
    <col min="13842" max="13842" width="12.28515625" style="13" customWidth="1"/>
    <col min="13843" max="13843" width="15" style="13" customWidth="1"/>
    <col min="13844" max="13844" width="10" style="13" bestFit="1" customWidth="1"/>
    <col min="13845" max="13845" width="10.7109375" style="13" customWidth="1"/>
    <col min="13846" max="14079" width="9.140625" style="13"/>
    <col min="14080" max="14080" width="3.140625" style="13" customWidth="1"/>
    <col min="14081" max="14081" width="18.42578125" style="13" customWidth="1"/>
    <col min="14082" max="14082" width="16.28515625" style="13" customWidth="1"/>
    <col min="14083" max="14083" width="12.42578125" style="13" customWidth="1"/>
    <col min="14084" max="14084" width="19.28515625" style="13" customWidth="1"/>
    <col min="14085" max="14085" width="16.140625" style="13" customWidth="1"/>
    <col min="14086" max="14086" width="11" style="13" customWidth="1"/>
    <col min="14087" max="14087" width="10.7109375" style="13" customWidth="1"/>
    <col min="14088" max="14088" width="14.7109375" style="13" customWidth="1"/>
    <col min="14089" max="14089" width="10" style="13" customWidth="1"/>
    <col min="14090" max="14090" width="7.42578125" style="13" customWidth="1"/>
    <col min="14091" max="14091" width="9.85546875" style="13" customWidth="1"/>
    <col min="14092" max="14093" width="9.140625" style="13"/>
    <col min="14094" max="14095" width="8.5703125" style="13" customWidth="1"/>
    <col min="14096" max="14096" width="10" style="13" bestFit="1" customWidth="1"/>
    <col min="14097" max="14097" width="10" style="13" customWidth="1"/>
    <col min="14098" max="14098" width="12.28515625" style="13" customWidth="1"/>
    <col min="14099" max="14099" width="15" style="13" customWidth="1"/>
    <col min="14100" max="14100" width="10" style="13" bestFit="1" customWidth="1"/>
    <col min="14101" max="14101" width="10.7109375" style="13" customWidth="1"/>
    <col min="14102" max="14335" width="9.140625" style="13"/>
    <col min="14336" max="14336" width="3.140625" style="13" customWidth="1"/>
    <col min="14337" max="14337" width="18.42578125" style="13" customWidth="1"/>
    <col min="14338" max="14338" width="16.28515625" style="13" customWidth="1"/>
    <col min="14339" max="14339" width="12.42578125" style="13" customWidth="1"/>
    <col min="14340" max="14340" width="19.28515625" style="13" customWidth="1"/>
    <col min="14341" max="14341" width="16.140625" style="13" customWidth="1"/>
    <col min="14342" max="14342" width="11" style="13" customWidth="1"/>
    <col min="14343" max="14343" width="10.7109375" style="13" customWidth="1"/>
    <col min="14344" max="14344" width="14.7109375" style="13" customWidth="1"/>
    <col min="14345" max="14345" width="10" style="13" customWidth="1"/>
    <col min="14346" max="14346" width="7.42578125" style="13" customWidth="1"/>
    <col min="14347" max="14347" width="9.85546875" style="13" customWidth="1"/>
    <col min="14348" max="14349" width="9.140625" style="13"/>
    <col min="14350" max="14351" width="8.5703125" style="13" customWidth="1"/>
    <col min="14352" max="14352" width="10" style="13" bestFit="1" customWidth="1"/>
    <col min="14353" max="14353" width="10" style="13" customWidth="1"/>
    <col min="14354" max="14354" width="12.28515625" style="13" customWidth="1"/>
    <col min="14355" max="14355" width="15" style="13" customWidth="1"/>
    <col min="14356" max="14356" width="10" style="13" bestFit="1" customWidth="1"/>
    <col min="14357" max="14357" width="10.7109375" style="13" customWidth="1"/>
    <col min="14358" max="14591" width="9.140625" style="13"/>
    <col min="14592" max="14592" width="3.140625" style="13" customWidth="1"/>
    <col min="14593" max="14593" width="18.42578125" style="13" customWidth="1"/>
    <col min="14594" max="14594" width="16.28515625" style="13" customWidth="1"/>
    <col min="14595" max="14595" width="12.42578125" style="13" customWidth="1"/>
    <col min="14596" max="14596" width="19.28515625" style="13" customWidth="1"/>
    <col min="14597" max="14597" width="16.140625" style="13" customWidth="1"/>
    <col min="14598" max="14598" width="11" style="13" customWidth="1"/>
    <col min="14599" max="14599" width="10.7109375" style="13" customWidth="1"/>
    <col min="14600" max="14600" width="14.7109375" style="13" customWidth="1"/>
    <col min="14601" max="14601" width="10" style="13" customWidth="1"/>
    <col min="14602" max="14602" width="7.42578125" style="13" customWidth="1"/>
    <col min="14603" max="14603" width="9.85546875" style="13" customWidth="1"/>
    <col min="14604" max="14605" width="9.140625" style="13"/>
    <col min="14606" max="14607" width="8.5703125" style="13" customWidth="1"/>
    <col min="14608" max="14608" width="10" style="13" bestFit="1" customWidth="1"/>
    <col min="14609" max="14609" width="10" style="13" customWidth="1"/>
    <col min="14610" max="14610" width="12.28515625" style="13" customWidth="1"/>
    <col min="14611" max="14611" width="15" style="13" customWidth="1"/>
    <col min="14612" max="14612" width="10" style="13" bestFit="1" customWidth="1"/>
    <col min="14613" max="14613" width="10.7109375" style="13" customWidth="1"/>
    <col min="14614" max="14847" width="9.140625" style="13"/>
    <col min="14848" max="14848" width="3.140625" style="13" customWidth="1"/>
    <col min="14849" max="14849" width="18.42578125" style="13" customWidth="1"/>
    <col min="14850" max="14850" width="16.28515625" style="13" customWidth="1"/>
    <col min="14851" max="14851" width="12.42578125" style="13" customWidth="1"/>
    <col min="14852" max="14852" width="19.28515625" style="13" customWidth="1"/>
    <col min="14853" max="14853" width="16.140625" style="13" customWidth="1"/>
    <col min="14854" max="14854" width="11" style="13" customWidth="1"/>
    <col min="14855" max="14855" width="10.7109375" style="13" customWidth="1"/>
    <col min="14856" max="14856" width="14.7109375" style="13" customWidth="1"/>
    <col min="14857" max="14857" width="10" style="13" customWidth="1"/>
    <col min="14858" max="14858" width="7.42578125" style="13" customWidth="1"/>
    <col min="14859" max="14859" width="9.85546875" style="13" customWidth="1"/>
    <col min="14860" max="14861" width="9.140625" style="13"/>
    <col min="14862" max="14863" width="8.5703125" style="13" customWidth="1"/>
    <col min="14864" max="14864" width="10" style="13" bestFit="1" customWidth="1"/>
    <col min="14865" max="14865" width="10" style="13" customWidth="1"/>
    <col min="14866" max="14866" width="12.28515625" style="13" customWidth="1"/>
    <col min="14867" max="14867" width="15" style="13" customWidth="1"/>
    <col min="14868" max="14868" width="10" style="13" bestFit="1" customWidth="1"/>
    <col min="14869" max="14869" width="10.7109375" style="13" customWidth="1"/>
    <col min="14870" max="15103" width="9.140625" style="13"/>
    <col min="15104" max="15104" width="3.140625" style="13" customWidth="1"/>
    <col min="15105" max="15105" width="18.42578125" style="13" customWidth="1"/>
    <col min="15106" max="15106" width="16.28515625" style="13" customWidth="1"/>
    <col min="15107" max="15107" width="12.42578125" style="13" customWidth="1"/>
    <col min="15108" max="15108" width="19.28515625" style="13" customWidth="1"/>
    <col min="15109" max="15109" width="16.140625" style="13" customWidth="1"/>
    <col min="15110" max="15110" width="11" style="13" customWidth="1"/>
    <col min="15111" max="15111" width="10.7109375" style="13" customWidth="1"/>
    <col min="15112" max="15112" width="14.7109375" style="13" customWidth="1"/>
    <col min="15113" max="15113" width="10" style="13" customWidth="1"/>
    <col min="15114" max="15114" width="7.42578125" style="13" customWidth="1"/>
    <col min="15115" max="15115" width="9.85546875" style="13" customWidth="1"/>
    <col min="15116" max="15117" width="9.140625" style="13"/>
    <col min="15118" max="15119" width="8.5703125" style="13" customWidth="1"/>
    <col min="15120" max="15120" width="10" style="13" bestFit="1" customWidth="1"/>
    <col min="15121" max="15121" width="10" style="13" customWidth="1"/>
    <col min="15122" max="15122" width="12.28515625" style="13" customWidth="1"/>
    <col min="15123" max="15123" width="15" style="13" customWidth="1"/>
    <col min="15124" max="15124" width="10" style="13" bestFit="1" customWidth="1"/>
    <col min="15125" max="15125" width="10.7109375" style="13" customWidth="1"/>
    <col min="15126" max="15359" width="9.140625" style="13"/>
    <col min="15360" max="15360" width="3.140625" style="13" customWidth="1"/>
    <col min="15361" max="15361" width="18.42578125" style="13" customWidth="1"/>
    <col min="15362" max="15362" width="16.28515625" style="13" customWidth="1"/>
    <col min="15363" max="15363" width="12.42578125" style="13" customWidth="1"/>
    <col min="15364" max="15364" width="19.28515625" style="13" customWidth="1"/>
    <col min="15365" max="15365" width="16.140625" style="13" customWidth="1"/>
    <col min="15366" max="15366" width="11" style="13" customWidth="1"/>
    <col min="15367" max="15367" width="10.7109375" style="13" customWidth="1"/>
    <col min="15368" max="15368" width="14.7109375" style="13" customWidth="1"/>
    <col min="15369" max="15369" width="10" style="13" customWidth="1"/>
    <col min="15370" max="15370" width="7.42578125" style="13" customWidth="1"/>
    <col min="15371" max="15371" width="9.85546875" style="13" customWidth="1"/>
    <col min="15372" max="15373" width="9.140625" style="13"/>
    <col min="15374" max="15375" width="8.5703125" style="13" customWidth="1"/>
    <col min="15376" max="15376" width="10" style="13" bestFit="1" customWidth="1"/>
    <col min="15377" max="15377" width="10" style="13" customWidth="1"/>
    <col min="15378" max="15378" width="12.28515625" style="13" customWidth="1"/>
    <col min="15379" max="15379" width="15" style="13" customWidth="1"/>
    <col min="15380" max="15380" width="10" style="13" bestFit="1" customWidth="1"/>
    <col min="15381" max="15381" width="10.7109375" style="13" customWidth="1"/>
    <col min="15382" max="15615" width="9.140625" style="13"/>
    <col min="15616" max="15616" width="3.140625" style="13" customWidth="1"/>
    <col min="15617" max="15617" width="18.42578125" style="13" customWidth="1"/>
    <col min="15618" max="15618" width="16.28515625" style="13" customWidth="1"/>
    <col min="15619" max="15619" width="12.42578125" style="13" customWidth="1"/>
    <col min="15620" max="15620" width="19.28515625" style="13" customWidth="1"/>
    <col min="15621" max="15621" width="16.140625" style="13" customWidth="1"/>
    <col min="15622" max="15622" width="11" style="13" customWidth="1"/>
    <col min="15623" max="15623" width="10.7109375" style="13" customWidth="1"/>
    <col min="15624" max="15624" width="14.7109375" style="13" customWidth="1"/>
    <col min="15625" max="15625" width="10" style="13" customWidth="1"/>
    <col min="15626" max="15626" width="7.42578125" style="13" customWidth="1"/>
    <col min="15627" max="15627" width="9.85546875" style="13" customWidth="1"/>
    <col min="15628" max="15629" width="9.140625" style="13"/>
    <col min="15630" max="15631" width="8.5703125" style="13" customWidth="1"/>
    <col min="15632" max="15632" width="10" style="13" bestFit="1" customWidth="1"/>
    <col min="15633" max="15633" width="10" style="13" customWidth="1"/>
    <col min="15634" max="15634" width="12.28515625" style="13" customWidth="1"/>
    <col min="15635" max="15635" width="15" style="13" customWidth="1"/>
    <col min="15636" max="15636" width="10" style="13" bestFit="1" customWidth="1"/>
    <col min="15637" max="15637" width="10.7109375" style="13" customWidth="1"/>
    <col min="15638" max="15871" width="9.140625" style="13"/>
    <col min="15872" max="15872" width="3.140625" style="13" customWidth="1"/>
    <col min="15873" max="15873" width="18.42578125" style="13" customWidth="1"/>
    <col min="15874" max="15874" width="16.28515625" style="13" customWidth="1"/>
    <col min="15875" max="15875" width="12.42578125" style="13" customWidth="1"/>
    <col min="15876" max="15876" width="19.28515625" style="13" customWidth="1"/>
    <col min="15877" max="15877" width="16.140625" style="13" customWidth="1"/>
    <col min="15878" max="15878" width="11" style="13" customWidth="1"/>
    <col min="15879" max="15879" width="10.7109375" style="13" customWidth="1"/>
    <col min="15880" max="15880" width="14.7109375" style="13" customWidth="1"/>
    <col min="15881" max="15881" width="10" style="13" customWidth="1"/>
    <col min="15882" max="15882" width="7.42578125" style="13" customWidth="1"/>
    <col min="15883" max="15883" width="9.85546875" style="13" customWidth="1"/>
    <col min="15884" max="15885" width="9.140625" style="13"/>
    <col min="15886" max="15887" width="8.5703125" style="13" customWidth="1"/>
    <col min="15888" max="15888" width="10" style="13" bestFit="1" customWidth="1"/>
    <col min="15889" max="15889" width="10" style="13" customWidth="1"/>
    <col min="15890" max="15890" width="12.28515625" style="13" customWidth="1"/>
    <col min="15891" max="15891" width="15" style="13" customWidth="1"/>
    <col min="15892" max="15892" width="10" style="13" bestFit="1" customWidth="1"/>
    <col min="15893" max="15893" width="10.7109375" style="13" customWidth="1"/>
    <col min="15894" max="16127" width="9.140625" style="13"/>
    <col min="16128" max="16128" width="3.140625" style="13" customWidth="1"/>
    <col min="16129" max="16129" width="18.42578125" style="13" customWidth="1"/>
    <col min="16130" max="16130" width="16.28515625" style="13" customWidth="1"/>
    <col min="16131" max="16131" width="12.42578125" style="13" customWidth="1"/>
    <col min="16132" max="16132" width="19.28515625" style="13" customWidth="1"/>
    <col min="16133" max="16133" width="16.140625" style="13" customWidth="1"/>
    <col min="16134" max="16134" width="11" style="13" customWidth="1"/>
    <col min="16135" max="16135" width="10.7109375" style="13" customWidth="1"/>
    <col min="16136" max="16136" width="14.7109375" style="13" customWidth="1"/>
    <col min="16137" max="16137" width="10" style="13" customWidth="1"/>
    <col min="16138" max="16138" width="7.42578125" style="13" customWidth="1"/>
    <col min="16139" max="16139" width="9.85546875" style="13" customWidth="1"/>
    <col min="16140" max="16141" width="9.140625" style="13"/>
    <col min="16142" max="16143" width="8.5703125" style="13" customWidth="1"/>
    <col min="16144" max="16144" width="10" style="13" bestFit="1" customWidth="1"/>
    <col min="16145" max="16145" width="10" style="13" customWidth="1"/>
    <col min="16146" max="16146" width="12.28515625" style="13" customWidth="1"/>
    <col min="16147" max="16147" width="15" style="13" customWidth="1"/>
    <col min="16148" max="16148" width="10" style="13" bestFit="1" customWidth="1"/>
    <col min="16149" max="16149" width="10.7109375" style="13" customWidth="1"/>
    <col min="16150" max="16384" width="9.140625" style="13"/>
  </cols>
  <sheetData>
    <row r="1" spans="1:21" ht="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  <c r="N1" s="1"/>
      <c r="O1" s="1"/>
      <c r="P1" s="3"/>
      <c r="Q1" s="12"/>
      <c r="R1" s="12"/>
      <c r="S1" s="12"/>
      <c r="T1" s="9"/>
      <c r="U1" s="9"/>
    </row>
    <row r="2" spans="1:21" ht="15" x14ac:dyDescent="0.25">
      <c r="A2" s="1" t="s">
        <v>32</v>
      </c>
      <c r="B2" s="1"/>
      <c r="C2" s="1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  <c r="N2" s="1"/>
      <c r="O2" s="1"/>
      <c r="P2" s="3"/>
      <c r="Q2" s="12"/>
      <c r="R2" s="12"/>
      <c r="S2" s="12"/>
      <c r="T2" s="9"/>
      <c r="U2" s="9"/>
    </row>
    <row r="3" spans="1:21" ht="15" x14ac:dyDescent="0.25">
      <c r="A3" s="1" t="s">
        <v>33</v>
      </c>
      <c r="B3" s="1"/>
      <c r="C3" s="1"/>
      <c r="D3" s="2" t="s">
        <v>34</v>
      </c>
      <c r="E3" s="2"/>
      <c r="F3" s="2"/>
      <c r="G3" s="3"/>
      <c r="H3" s="3"/>
      <c r="I3" s="2"/>
      <c r="J3" s="2"/>
      <c r="K3" s="1" t="s">
        <v>35</v>
      </c>
      <c r="L3" s="1"/>
      <c r="M3" s="1"/>
      <c r="N3" s="1"/>
      <c r="O3" s="1"/>
      <c r="P3" s="3"/>
      <c r="Q3" s="12"/>
      <c r="R3" s="12"/>
      <c r="S3" s="12"/>
      <c r="T3" s="9"/>
      <c r="U3" s="9"/>
    </row>
    <row r="4" spans="1:21" ht="15" x14ac:dyDescent="0.25">
      <c r="A4" s="1" t="s">
        <v>36</v>
      </c>
      <c r="B4" s="1"/>
      <c r="C4" s="1"/>
      <c r="D4" s="2" t="s">
        <v>37</v>
      </c>
      <c r="E4" s="2"/>
      <c r="F4" s="2"/>
      <c r="G4" s="3"/>
      <c r="H4" s="3"/>
      <c r="I4" s="2"/>
      <c r="J4" s="2"/>
      <c r="K4" s="1" t="s">
        <v>38</v>
      </c>
      <c r="L4" s="3"/>
      <c r="M4" s="3"/>
      <c r="N4" s="3"/>
      <c r="O4" s="3"/>
      <c r="P4" s="3"/>
      <c r="Q4" s="12"/>
      <c r="R4" s="12"/>
      <c r="S4" s="12"/>
      <c r="T4" s="9"/>
      <c r="U4" s="9"/>
    </row>
    <row r="5" spans="1:21" ht="15" x14ac:dyDescent="0.25">
      <c r="A5" s="1"/>
      <c r="B5" s="1"/>
      <c r="C5" s="1"/>
      <c r="D5" s="3"/>
      <c r="E5" s="2"/>
      <c r="F5" s="2"/>
      <c r="G5" s="3"/>
      <c r="H5" s="3"/>
      <c r="I5" s="2"/>
      <c r="J5" s="2"/>
      <c r="K5" s="1" t="s">
        <v>3</v>
      </c>
      <c r="L5" s="1"/>
      <c r="M5" s="1"/>
      <c r="N5" s="1"/>
      <c r="O5" s="1"/>
      <c r="P5" s="2"/>
      <c r="Q5" s="9"/>
      <c r="R5" s="9"/>
      <c r="S5" s="9"/>
      <c r="T5" s="9"/>
      <c r="U5" s="9"/>
    </row>
    <row r="6" spans="1:21" ht="15" x14ac:dyDescent="0.25">
      <c r="A6" s="2"/>
      <c r="B6" s="2"/>
      <c r="C6" s="2"/>
      <c r="D6" s="2" t="s">
        <v>4</v>
      </c>
      <c r="E6" s="2"/>
      <c r="F6" s="2"/>
      <c r="G6" s="3"/>
      <c r="H6" s="3"/>
      <c r="I6" s="2"/>
      <c r="J6" s="2"/>
      <c r="K6" s="2"/>
      <c r="L6" s="2"/>
      <c r="M6" s="2"/>
      <c r="N6" s="2"/>
      <c r="O6" s="2"/>
      <c r="P6" s="2"/>
      <c r="Q6" s="9"/>
      <c r="R6" s="9"/>
      <c r="S6" s="9"/>
      <c r="T6" s="9"/>
      <c r="U6" s="9"/>
    </row>
    <row r="7" spans="1:21" ht="15" x14ac:dyDescent="0.25">
      <c r="A7" s="2"/>
      <c r="B7" s="2"/>
      <c r="C7" s="2"/>
      <c r="D7" s="4"/>
      <c r="E7" s="4"/>
      <c r="F7" s="4"/>
      <c r="G7" s="3"/>
      <c r="H7" s="3"/>
      <c r="I7" s="4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</row>
    <row r="8" spans="1:21" ht="15" x14ac:dyDescent="0.25">
      <c r="A8" s="2"/>
      <c r="B8" s="2"/>
      <c r="C8" s="2"/>
      <c r="D8" s="2" t="s">
        <v>39</v>
      </c>
      <c r="E8" s="2"/>
      <c r="F8" s="2"/>
      <c r="G8" s="3"/>
      <c r="H8" s="3"/>
      <c r="I8" s="2"/>
      <c r="J8" s="2"/>
      <c r="K8" s="2"/>
      <c r="L8" s="2"/>
      <c r="M8" s="2"/>
      <c r="N8" s="2"/>
      <c r="O8" s="2"/>
      <c r="P8" s="2"/>
      <c r="Q8" s="9"/>
      <c r="R8" s="9"/>
      <c r="S8" s="9"/>
      <c r="T8" s="9"/>
      <c r="U8" s="9"/>
    </row>
    <row r="9" spans="1:2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9"/>
      <c r="U9" s="9"/>
    </row>
    <row r="10" spans="1:21" ht="15" x14ac:dyDescent="0.25">
      <c r="A10" s="2"/>
      <c r="B10" s="2"/>
      <c r="C10" s="2"/>
      <c r="D10" s="2"/>
      <c r="E10" s="2" t="s">
        <v>5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</row>
    <row r="11" spans="1:21" ht="15" x14ac:dyDescent="0.25">
      <c r="A11" s="2"/>
      <c r="B11" s="2"/>
      <c r="C11" s="2"/>
      <c r="D11" s="2"/>
      <c r="E11" s="6" t="s">
        <v>40</v>
      </c>
      <c r="F11" s="2"/>
      <c r="G11" s="2"/>
      <c r="H11" s="2"/>
      <c r="I11" s="2"/>
      <c r="J11" s="2"/>
      <c r="K11" s="5"/>
      <c r="L11" s="5"/>
      <c r="M11" s="5"/>
      <c r="N11" s="5"/>
      <c r="O11" s="5"/>
      <c r="P11" s="5"/>
      <c r="Q11" s="9"/>
      <c r="R11" s="9"/>
      <c r="S11" s="9"/>
      <c r="T11" s="9"/>
      <c r="U11" s="9"/>
    </row>
    <row r="12" spans="1:21" ht="15" x14ac:dyDescent="0.25">
      <c r="A12" s="2"/>
      <c r="B12" s="2"/>
      <c r="C12" s="2"/>
      <c r="D12" s="2"/>
      <c r="E12" s="2" t="s">
        <v>6</v>
      </c>
      <c r="F12" s="2"/>
      <c r="G12" s="64" t="s">
        <v>193</v>
      </c>
      <c r="H12" s="64"/>
      <c r="I12" s="64"/>
      <c r="J12" s="64"/>
      <c r="K12" s="64"/>
      <c r="L12" s="2"/>
      <c r="M12" s="2"/>
      <c r="N12" s="2"/>
      <c r="O12" s="2"/>
      <c r="P12" s="2"/>
      <c r="Q12" s="9"/>
      <c r="R12" s="9"/>
      <c r="S12" s="9"/>
      <c r="T12" s="9"/>
      <c r="U12" s="9"/>
    </row>
    <row r="13" spans="1:21" ht="15" x14ac:dyDescent="0.25">
      <c r="A13" s="2"/>
      <c r="B13" s="2"/>
      <c r="C13" s="2"/>
      <c r="D13" s="2"/>
      <c r="E13" s="2"/>
      <c r="F13" s="2"/>
      <c r="G13" s="65" t="s">
        <v>194</v>
      </c>
      <c r="H13" s="65"/>
      <c r="I13" s="65"/>
      <c r="J13" s="65"/>
      <c r="K13" s="65"/>
      <c r="L13" s="65"/>
      <c r="M13" s="65"/>
      <c r="N13" s="65"/>
      <c r="O13" s="65"/>
      <c r="P13" s="65"/>
      <c r="Q13" s="9"/>
      <c r="R13" s="9"/>
      <c r="S13" s="9"/>
      <c r="T13" s="9"/>
      <c r="U13" s="9"/>
    </row>
    <row r="14" spans="1:21" ht="15" x14ac:dyDescent="0.25">
      <c r="A14" s="2"/>
      <c r="B14" s="2"/>
      <c r="C14" s="2"/>
      <c r="D14" s="2"/>
      <c r="E14" s="2" t="s">
        <v>7</v>
      </c>
      <c r="F14" s="2"/>
      <c r="G14" s="2" t="s">
        <v>44</v>
      </c>
      <c r="H14" s="2"/>
      <c r="I14" s="7" t="s">
        <v>192</v>
      </c>
      <c r="J14" s="2"/>
      <c r="K14" s="5"/>
      <c r="L14" s="5"/>
      <c r="M14" s="5"/>
      <c r="N14" s="5"/>
      <c r="O14" s="5"/>
      <c r="P14" s="5"/>
      <c r="Q14" s="9"/>
      <c r="R14" s="9"/>
      <c r="S14" s="9"/>
      <c r="T14" s="9"/>
      <c r="U14" s="9"/>
    </row>
    <row r="15" spans="1:21" ht="15" x14ac:dyDescent="0.25">
      <c r="A15" s="2"/>
      <c r="B15" s="2"/>
      <c r="C15" s="2"/>
      <c r="D15" s="2"/>
      <c r="E15" s="2" t="s">
        <v>8</v>
      </c>
      <c r="F15" s="2"/>
      <c r="G15" s="2"/>
      <c r="H15" s="2">
        <f>H16+H17</f>
        <v>13</v>
      </c>
      <c r="I15" s="2">
        <f>H15/H15%</f>
        <v>100</v>
      </c>
      <c r="J15" s="2"/>
      <c r="K15" s="5"/>
      <c r="L15" s="5"/>
      <c r="M15" s="5"/>
      <c r="N15" s="5"/>
      <c r="O15" s="5"/>
      <c r="P15" s="5"/>
      <c r="Q15" s="9"/>
      <c r="R15" s="9"/>
      <c r="S15" s="9"/>
      <c r="T15" s="9"/>
      <c r="U15" s="9"/>
    </row>
    <row r="16" spans="1:21" ht="15" x14ac:dyDescent="0.25">
      <c r="A16" s="2"/>
      <c r="B16" s="2"/>
      <c r="C16" s="2"/>
      <c r="D16" s="2"/>
      <c r="E16" s="2" t="s">
        <v>9</v>
      </c>
      <c r="F16" s="2"/>
      <c r="G16" s="2"/>
      <c r="H16" s="2"/>
      <c r="I16" s="8">
        <f>H16/H15*100</f>
        <v>0</v>
      </c>
      <c r="J16" s="2"/>
      <c r="K16" s="5"/>
      <c r="L16" s="5"/>
      <c r="M16" s="5"/>
      <c r="N16" s="5"/>
      <c r="O16" s="5"/>
      <c r="P16" s="5"/>
      <c r="Q16" s="9"/>
      <c r="R16" s="9"/>
      <c r="S16" s="9"/>
      <c r="T16" s="9"/>
      <c r="U16" s="9"/>
    </row>
    <row r="17" spans="1:21" ht="15" x14ac:dyDescent="0.25">
      <c r="A17" s="2"/>
      <c r="B17" s="2"/>
      <c r="C17" s="2"/>
      <c r="D17" s="2"/>
      <c r="E17" s="2" t="s">
        <v>10</v>
      </c>
      <c r="F17" s="2"/>
      <c r="G17" s="2"/>
      <c r="H17" s="2">
        <v>13</v>
      </c>
      <c r="I17" s="8">
        <f>H17/H15*100</f>
        <v>100</v>
      </c>
      <c r="J17" s="2"/>
      <c r="K17" s="5"/>
      <c r="L17" s="5"/>
      <c r="M17" s="5"/>
      <c r="N17" s="5"/>
      <c r="O17" s="5"/>
      <c r="P17" s="5"/>
      <c r="Q17" s="9"/>
      <c r="R17" s="9"/>
      <c r="S17" s="9"/>
      <c r="T17" s="9"/>
      <c r="U17" s="9"/>
    </row>
    <row r="18" spans="1:21" ht="15" x14ac:dyDescent="0.25">
      <c r="A18" s="2"/>
      <c r="B18" s="2"/>
      <c r="C18" s="2"/>
      <c r="D18" s="2"/>
      <c r="E18" s="2" t="s">
        <v>11</v>
      </c>
      <c r="F18" s="2"/>
      <c r="G18" s="2"/>
      <c r="H18" s="2">
        <f>J36</f>
        <v>21.600000000000005</v>
      </c>
      <c r="I18" s="2"/>
      <c r="J18" s="2"/>
      <c r="K18" s="3"/>
      <c r="L18" s="3"/>
      <c r="M18" s="3"/>
      <c r="N18" s="3"/>
      <c r="O18" s="3"/>
      <c r="P18" s="3"/>
      <c r="Q18" s="9"/>
      <c r="R18" s="9"/>
      <c r="S18" s="9"/>
      <c r="T18" s="9"/>
      <c r="U18" s="9"/>
    </row>
    <row r="19" spans="1:2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</row>
    <row r="20" spans="1:2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46.5" customHeight="1" x14ac:dyDescent="0.2">
      <c r="A22" s="57" t="s">
        <v>12</v>
      </c>
      <c r="B22" s="57" t="s">
        <v>13</v>
      </c>
      <c r="C22" s="57" t="s">
        <v>14</v>
      </c>
      <c r="D22" s="57" t="s">
        <v>15</v>
      </c>
      <c r="E22" s="57" t="s">
        <v>16</v>
      </c>
      <c r="F22" s="57" t="s">
        <v>17</v>
      </c>
      <c r="G22" s="54" t="s">
        <v>202</v>
      </c>
      <c r="H22" s="54" t="s">
        <v>203</v>
      </c>
      <c r="I22" s="54" t="s">
        <v>205</v>
      </c>
      <c r="J22" s="54" t="s">
        <v>204</v>
      </c>
      <c r="K22" s="54" t="s">
        <v>206</v>
      </c>
      <c r="L22" s="60" t="s">
        <v>18</v>
      </c>
      <c r="M22" s="60"/>
      <c r="N22" s="60"/>
      <c r="O22" s="60"/>
      <c r="P22" s="60"/>
      <c r="Q22" s="60"/>
      <c r="R22" s="60"/>
      <c r="S22" s="60"/>
      <c r="T22" s="57" t="s">
        <v>19</v>
      </c>
      <c r="U22" s="57" t="s">
        <v>20</v>
      </c>
    </row>
    <row r="23" spans="1:21" ht="46.5" customHeight="1" x14ac:dyDescent="0.2">
      <c r="A23" s="58"/>
      <c r="B23" s="58"/>
      <c r="C23" s="58"/>
      <c r="D23" s="58"/>
      <c r="E23" s="58"/>
      <c r="F23" s="58"/>
      <c r="G23" s="55"/>
      <c r="H23" s="55"/>
      <c r="I23" s="55"/>
      <c r="J23" s="55"/>
      <c r="K23" s="55"/>
      <c r="L23" s="57" t="s">
        <v>21</v>
      </c>
      <c r="M23" s="57" t="s">
        <v>22</v>
      </c>
      <c r="N23" s="60" t="s">
        <v>23</v>
      </c>
      <c r="O23" s="60"/>
      <c r="P23" s="60"/>
      <c r="Q23" s="57" t="s">
        <v>24</v>
      </c>
      <c r="R23" s="57" t="s">
        <v>25</v>
      </c>
      <c r="S23" s="57" t="s">
        <v>26</v>
      </c>
      <c r="T23" s="58"/>
      <c r="U23" s="58"/>
    </row>
    <row r="24" spans="1:21" ht="65.25" customHeight="1" x14ac:dyDescent="0.2">
      <c r="A24" s="59"/>
      <c r="B24" s="59"/>
      <c r="C24" s="59"/>
      <c r="D24" s="59"/>
      <c r="E24" s="59"/>
      <c r="F24" s="59"/>
      <c r="G24" s="56"/>
      <c r="H24" s="56"/>
      <c r="I24" s="56"/>
      <c r="J24" s="56"/>
      <c r="K24" s="56"/>
      <c r="L24" s="59"/>
      <c r="M24" s="59"/>
      <c r="N24" s="14" t="s">
        <v>27</v>
      </c>
      <c r="O24" s="14" t="s">
        <v>28</v>
      </c>
      <c r="P24" s="14" t="s">
        <v>29</v>
      </c>
      <c r="Q24" s="59"/>
      <c r="R24" s="59"/>
      <c r="S24" s="59"/>
      <c r="T24" s="59"/>
      <c r="U24" s="59"/>
    </row>
    <row r="25" spans="1:21" ht="63" x14ac:dyDescent="0.25">
      <c r="A25" s="15">
        <v>1</v>
      </c>
      <c r="B25" s="10" t="s">
        <v>185</v>
      </c>
      <c r="C25" s="10" t="s">
        <v>30</v>
      </c>
      <c r="D25" s="24" t="s">
        <v>81</v>
      </c>
      <c r="E25" s="24" t="s">
        <v>82</v>
      </c>
      <c r="F25" s="24" t="s">
        <v>83</v>
      </c>
      <c r="G25" s="41" t="s">
        <v>50</v>
      </c>
      <c r="H25" s="42">
        <v>79460</v>
      </c>
      <c r="I25" s="16">
        <f t="shared" ref="I25:I35" si="0">H25/72</f>
        <v>1103.6111111111111</v>
      </c>
      <c r="J25" s="15">
        <f>1+1</f>
        <v>2</v>
      </c>
      <c r="K25" s="17">
        <f t="shared" ref="K25:K35" si="1">I25*J25</f>
        <v>2207.2222222222222</v>
      </c>
      <c r="L25" s="15"/>
      <c r="M25" s="15"/>
      <c r="N25" s="15"/>
      <c r="O25" s="15"/>
      <c r="P25" s="17"/>
      <c r="Q25" s="15"/>
      <c r="R25" s="15"/>
      <c r="S25" s="17"/>
      <c r="T25" s="17">
        <f t="shared" ref="T25:T35" si="2">K25*10%</f>
        <v>220.72222222222223</v>
      </c>
      <c r="U25" s="17">
        <f t="shared" ref="U25:U35" si="3">K25+L25+M25+P25+Q25+R25+S25+T25</f>
        <v>2427.9444444444443</v>
      </c>
    </row>
    <row r="26" spans="1:21" ht="126" x14ac:dyDescent="0.25">
      <c r="A26" s="18">
        <v>2</v>
      </c>
      <c r="B26" s="10" t="s">
        <v>56</v>
      </c>
      <c r="C26" s="10" t="s">
        <v>30</v>
      </c>
      <c r="D26" s="24" t="s">
        <v>53</v>
      </c>
      <c r="E26" s="24" t="s">
        <v>54</v>
      </c>
      <c r="F26" s="24" t="s">
        <v>55</v>
      </c>
      <c r="G26" s="41" t="s">
        <v>50</v>
      </c>
      <c r="H26" s="42">
        <v>85653</v>
      </c>
      <c r="I26" s="16">
        <f t="shared" si="0"/>
        <v>1189.625</v>
      </c>
      <c r="J26" s="15">
        <f>1.2+1+1+1.2</f>
        <v>4.4000000000000004</v>
      </c>
      <c r="K26" s="17">
        <f t="shared" si="1"/>
        <v>5234.3500000000004</v>
      </c>
      <c r="L26" s="15"/>
      <c r="M26" s="15"/>
      <c r="N26" s="15"/>
      <c r="O26" s="15"/>
      <c r="P26" s="15"/>
      <c r="Q26" s="15"/>
      <c r="R26" s="15"/>
      <c r="S26" s="17"/>
      <c r="T26" s="17">
        <f t="shared" si="2"/>
        <v>523.43500000000006</v>
      </c>
      <c r="U26" s="17">
        <f t="shared" si="3"/>
        <v>5757.7850000000008</v>
      </c>
    </row>
    <row r="27" spans="1:21" ht="78.75" x14ac:dyDescent="0.25">
      <c r="A27" s="15">
        <v>3</v>
      </c>
      <c r="B27" s="10" t="s">
        <v>179</v>
      </c>
      <c r="C27" s="10" t="s">
        <v>30</v>
      </c>
      <c r="D27" s="24" t="s">
        <v>57</v>
      </c>
      <c r="E27" s="24" t="s">
        <v>58</v>
      </c>
      <c r="F27" s="24" t="s">
        <v>59</v>
      </c>
      <c r="G27" s="41" t="s">
        <v>31</v>
      </c>
      <c r="H27" s="42">
        <v>93971</v>
      </c>
      <c r="I27" s="16">
        <f t="shared" si="0"/>
        <v>1305.1527777777778</v>
      </c>
      <c r="J27" s="15">
        <f>1+1.2</f>
        <v>2.2000000000000002</v>
      </c>
      <c r="K27" s="17">
        <f t="shared" si="1"/>
        <v>2871.3361111111117</v>
      </c>
      <c r="L27" s="15"/>
      <c r="M27" s="15"/>
      <c r="N27" s="15"/>
      <c r="O27" s="15"/>
      <c r="P27" s="15"/>
      <c r="Q27" s="15"/>
      <c r="R27" s="15"/>
      <c r="S27" s="17"/>
      <c r="T27" s="17">
        <f t="shared" si="2"/>
        <v>287.13361111111118</v>
      </c>
      <c r="U27" s="17">
        <f t="shared" si="3"/>
        <v>3158.469722222223</v>
      </c>
    </row>
    <row r="28" spans="1:21" ht="78.75" x14ac:dyDescent="0.25">
      <c r="A28" s="18">
        <v>4</v>
      </c>
      <c r="B28" s="28" t="s">
        <v>188</v>
      </c>
      <c r="C28" s="10" t="s">
        <v>30</v>
      </c>
      <c r="D28" s="24" t="s">
        <v>53</v>
      </c>
      <c r="E28" s="24" t="s">
        <v>186</v>
      </c>
      <c r="F28" s="24" t="s">
        <v>187</v>
      </c>
      <c r="G28" s="41" t="s">
        <v>50</v>
      </c>
      <c r="H28" s="42">
        <v>89016</v>
      </c>
      <c r="I28" s="16">
        <f t="shared" si="0"/>
        <v>1236.3333333333333</v>
      </c>
      <c r="J28" s="15">
        <v>0.8</v>
      </c>
      <c r="K28" s="17">
        <f t="shared" si="1"/>
        <v>989.06666666666661</v>
      </c>
      <c r="L28" s="15"/>
      <c r="M28" s="15"/>
      <c r="N28" s="15"/>
      <c r="O28" s="15"/>
      <c r="P28" s="15"/>
      <c r="Q28" s="15"/>
      <c r="R28" s="15"/>
      <c r="S28" s="17"/>
      <c r="T28" s="17">
        <f t="shared" si="2"/>
        <v>98.906666666666666</v>
      </c>
      <c r="U28" s="17">
        <f t="shared" si="3"/>
        <v>1087.9733333333334</v>
      </c>
    </row>
    <row r="29" spans="1:21" ht="47.25" x14ac:dyDescent="0.25">
      <c r="A29" s="15">
        <v>5</v>
      </c>
      <c r="B29" s="10" t="s">
        <v>189</v>
      </c>
      <c r="C29" s="10" t="s">
        <v>30</v>
      </c>
      <c r="D29" s="24" t="s">
        <v>104</v>
      </c>
      <c r="E29" s="24" t="s">
        <v>105</v>
      </c>
      <c r="F29" s="24" t="s">
        <v>106</v>
      </c>
      <c r="G29" s="41" t="s">
        <v>50</v>
      </c>
      <c r="H29" s="41">
        <v>89016</v>
      </c>
      <c r="I29" s="16">
        <f t="shared" si="0"/>
        <v>1236.3333333333333</v>
      </c>
      <c r="J29" s="15">
        <v>0.9</v>
      </c>
      <c r="K29" s="17">
        <f t="shared" si="1"/>
        <v>1112.7</v>
      </c>
      <c r="L29" s="15"/>
      <c r="M29" s="15"/>
      <c r="N29" s="15"/>
      <c r="O29" s="15"/>
      <c r="P29" s="15"/>
      <c r="Q29" s="15"/>
      <c r="R29" s="15"/>
      <c r="S29" s="17"/>
      <c r="T29" s="17">
        <f t="shared" si="2"/>
        <v>111.27000000000001</v>
      </c>
      <c r="U29" s="17">
        <f t="shared" si="3"/>
        <v>1223.97</v>
      </c>
    </row>
    <row r="30" spans="1:21" ht="63" x14ac:dyDescent="0.25">
      <c r="A30" s="18">
        <v>6</v>
      </c>
      <c r="B30" s="10" t="s">
        <v>190</v>
      </c>
      <c r="C30" s="10" t="s">
        <v>30</v>
      </c>
      <c r="D30" s="10" t="s">
        <v>144</v>
      </c>
      <c r="E30" s="24" t="s">
        <v>145</v>
      </c>
      <c r="F30" s="24" t="s">
        <v>146</v>
      </c>
      <c r="G30" s="41" t="s">
        <v>50</v>
      </c>
      <c r="H30" s="42">
        <v>90609</v>
      </c>
      <c r="I30" s="16">
        <f t="shared" si="0"/>
        <v>1258.4583333333333</v>
      </c>
      <c r="J30" s="15">
        <v>2.2000000000000002</v>
      </c>
      <c r="K30" s="17">
        <f t="shared" si="1"/>
        <v>2768.6083333333336</v>
      </c>
      <c r="L30" s="15"/>
      <c r="M30" s="15"/>
      <c r="N30" s="15"/>
      <c r="O30" s="15"/>
      <c r="P30" s="15"/>
      <c r="Q30" s="15"/>
      <c r="R30" s="15"/>
      <c r="S30" s="17"/>
      <c r="T30" s="17">
        <f t="shared" si="2"/>
        <v>276.86083333333335</v>
      </c>
      <c r="U30" s="17">
        <f t="shared" si="3"/>
        <v>3045.4691666666668</v>
      </c>
    </row>
    <row r="31" spans="1:21" ht="31.5" x14ac:dyDescent="0.25">
      <c r="A31" s="15">
        <v>7</v>
      </c>
      <c r="B31" s="10" t="s">
        <v>181</v>
      </c>
      <c r="C31" s="10" t="s">
        <v>30</v>
      </c>
      <c r="D31" s="27" t="s">
        <v>115</v>
      </c>
      <c r="E31" s="24" t="s">
        <v>182</v>
      </c>
      <c r="F31" s="24" t="s">
        <v>183</v>
      </c>
      <c r="G31" s="41" t="s">
        <v>50</v>
      </c>
      <c r="H31" s="42">
        <v>93971</v>
      </c>
      <c r="I31" s="16">
        <f t="shared" si="0"/>
        <v>1305.1527777777778</v>
      </c>
      <c r="J31" s="15">
        <v>1.8</v>
      </c>
      <c r="K31" s="17">
        <f t="shared" si="1"/>
        <v>2349.2750000000001</v>
      </c>
      <c r="L31" s="15"/>
      <c r="M31" s="15"/>
      <c r="N31" s="15"/>
      <c r="O31" s="15"/>
      <c r="P31" s="15"/>
      <c r="Q31" s="15"/>
      <c r="R31" s="15"/>
      <c r="S31" s="17"/>
      <c r="T31" s="17">
        <f t="shared" si="2"/>
        <v>234.92750000000001</v>
      </c>
      <c r="U31" s="17">
        <f t="shared" si="3"/>
        <v>2584.2025000000003</v>
      </c>
    </row>
    <row r="32" spans="1:21" ht="47.25" x14ac:dyDescent="0.25">
      <c r="A32" s="18">
        <v>8</v>
      </c>
      <c r="B32" s="10" t="s">
        <v>184</v>
      </c>
      <c r="C32" s="10" t="s">
        <v>30</v>
      </c>
      <c r="D32" s="24" t="s">
        <v>164</v>
      </c>
      <c r="E32" s="24" t="s">
        <v>165</v>
      </c>
      <c r="F32" s="24" t="s">
        <v>166</v>
      </c>
      <c r="G32" s="41" t="s">
        <v>50</v>
      </c>
      <c r="H32" s="42">
        <v>82468</v>
      </c>
      <c r="I32" s="16">
        <f t="shared" si="0"/>
        <v>1145.3888888888889</v>
      </c>
      <c r="J32" s="15">
        <v>1.3</v>
      </c>
      <c r="K32" s="17">
        <f t="shared" si="1"/>
        <v>1489.0055555555557</v>
      </c>
      <c r="L32" s="15"/>
      <c r="M32" s="15"/>
      <c r="N32" s="15"/>
      <c r="O32" s="15"/>
      <c r="P32" s="15"/>
      <c r="Q32" s="15"/>
      <c r="R32" s="15"/>
      <c r="S32" s="17"/>
      <c r="T32" s="17">
        <f t="shared" si="2"/>
        <v>148.90055555555557</v>
      </c>
      <c r="U32" s="17">
        <f t="shared" si="3"/>
        <v>1637.9061111111114</v>
      </c>
    </row>
    <row r="33" spans="1:21" ht="63" x14ac:dyDescent="0.25">
      <c r="A33" s="15">
        <v>9</v>
      </c>
      <c r="B33" s="10" t="s">
        <v>180</v>
      </c>
      <c r="C33" s="10" t="s">
        <v>30</v>
      </c>
      <c r="D33" s="24" t="s">
        <v>47</v>
      </c>
      <c r="E33" s="24" t="s">
        <v>48</v>
      </c>
      <c r="F33" s="24" t="s">
        <v>49</v>
      </c>
      <c r="G33" s="41" t="s">
        <v>50</v>
      </c>
      <c r="H33" s="42">
        <v>85653</v>
      </c>
      <c r="I33" s="16">
        <f t="shared" si="0"/>
        <v>1189.625</v>
      </c>
      <c r="J33" s="15">
        <f>2.2+1</f>
        <v>3.2</v>
      </c>
      <c r="K33" s="17">
        <f t="shared" si="1"/>
        <v>3806.8</v>
      </c>
      <c r="L33" s="15"/>
      <c r="M33" s="15"/>
      <c r="N33" s="15"/>
      <c r="O33" s="15"/>
      <c r="P33" s="17"/>
      <c r="Q33" s="17"/>
      <c r="R33" s="17"/>
      <c r="S33" s="17"/>
      <c r="T33" s="17">
        <f t="shared" si="2"/>
        <v>380.68000000000006</v>
      </c>
      <c r="U33" s="17">
        <f t="shared" si="3"/>
        <v>4187.4800000000005</v>
      </c>
    </row>
    <row r="34" spans="1:21" ht="47.25" x14ac:dyDescent="0.25">
      <c r="A34" s="18">
        <v>10</v>
      </c>
      <c r="B34" s="10" t="s">
        <v>178</v>
      </c>
      <c r="C34" s="10"/>
      <c r="D34" s="10"/>
      <c r="E34" s="10"/>
      <c r="F34" s="44" t="s">
        <v>52</v>
      </c>
      <c r="G34" s="41" t="s">
        <v>50</v>
      </c>
      <c r="H34" s="42">
        <v>85653</v>
      </c>
      <c r="I34" s="16">
        <f t="shared" si="0"/>
        <v>1189.625</v>
      </c>
      <c r="J34" s="15">
        <v>1.8</v>
      </c>
      <c r="K34" s="17">
        <f t="shared" si="1"/>
        <v>2141.3250000000003</v>
      </c>
      <c r="L34" s="15"/>
      <c r="M34" s="15"/>
      <c r="N34" s="15"/>
      <c r="O34" s="15"/>
      <c r="P34" s="17"/>
      <c r="Q34" s="17"/>
      <c r="R34" s="17"/>
      <c r="S34" s="17"/>
      <c r="T34" s="17">
        <f t="shared" si="2"/>
        <v>214.13250000000005</v>
      </c>
      <c r="U34" s="17">
        <f t="shared" si="3"/>
        <v>2355.4575000000004</v>
      </c>
    </row>
    <row r="35" spans="1:21" ht="15.75" x14ac:dyDescent="0.25">
      <c r="A35" s="15">
        <v>11</v>
      </c>
      <c r="B35" s="10" t="s">
        <v>191</v>
      </c>
      <c r="C35" s="10"/>
      <c r="D35" s="10"/>
      <c r="E35" s="10"/>
      <c r="F35" s="44" t="s">
        <v>52</v>
      </c>
      <c r="G35" s="41" t="s">
        <v>50</v>
      </c>
      <c r="H35" s="42">
        <v>85653</v>
      </c>
      <c r="I35" s="16">
        <f t="shared" si="0"/>
        <v>1189.625</v>
      </c>
      <c r="J35" s="15">
        <v>1</v>
      </c>
      <c r="K35" s="17">
        <f t="shared" si="1"/>
        <v>1189.625</v>
      </c>
      <c r="L35" s="15"/>
      <c r="M35" s="15"/>
      <c r="N35" s="15"/>
      <c r="O35" s="15"/>
      <c r="P35" s="17"/>
      <c r="Q35" s="17"/>
      <c r="R35" s="17"/>
      <c r="S35" s="17"/>
      <c r="T35" s="17">
        <f t="shared" si="2"/>
        <v>118.96250000000001</v>
      </c>
      <c r="U35" s="17">
        <f t="shared" si="3"/>
        <v>1308.5875000000001</v>
      </c>
    </row>
    <row r="36" spans="1:21" ht="15" x14ac:dyDescent="0.2">
      <c r="A36" s="34"/>
      <c r="B36" s="34"/>
      <c r="C36" s="34"/>
      <c r="D36" s="34"/>
      <c r="E36" s="34"/>
      <c r="F36" s="34"/>
      <c r="G36" s="35"/>
      <c r="H36" s="35"/>
      <c r="I36" s="19"/>
      <c r="J36" s="35">
        <f>SUM(J25:J35)</f>
        <v>21.600000000000005</v>
      </c>
      <c r="K36" s="20">
        <f t="shared" ref="K36:U36" si="4">SUM(K25:K35)</f>
        <v>26159.313888888893</v>
      </c>
      <c r="L36" s="20">
        <f t="shared" si="4"/>
        <v>0</v>
      </c>
      <c r="M36" s="20">
        <f t="shared" si="4"/>
        <v>0</v>
      </c>
      <c r="N36" s="20"/>
      <c r="O36" s="20">
        <f t="shared" si="4"/>
        <v>0</v>
      </c>
      <c r="P36" s="20">
        <f t="shared" si="4"/>
        <v>0</v>
      </c>
      <c r="Q36" s="20">
        <f t="shared" si="4"/>
        <v>0</v>
      </c>
      <c r="R36" s="20">
        <f t="shared" si="4"/>
        <v>0</v>
      </c>
      <c r="S36" s="20">
        <f t="shared" si="4"/>
        <v>0</v>
      </c>
      <c r="T36" s="20">
        <f t="shared" si="4"/>
        <v>2615.9313888888892</v>
      </c>
      <c r="U36" s="20">
        <f t="shared" si="4"/>
        <v>28775.24527777778</v>
      </c>
    </row>
    <row r="37" spans="1:2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</row>
    <row r="38" spans="1:21" x14ac:dyDescent="0.2">
      <c r="A38" s="22"/>
      <c r="B38" s="63"/>
      <c r="C38" s="63"/>
      <c r="D38" s="37"/>
      <c r="E38" s="3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53"/>
      <c r="C39" s="11"/>
      <c r="D39" s="67" t="s">
        <v>72</v>
      </c>
      <c r="E39" s="67"/>
      <c r="F39" s="66" t="s">
        <v>73</v>
      </c>
      <c r="G39" s="66"/>
      <c r="H39" s="38"/>
      <c r="I39" s="38"/>
      <c r="J39" s="38"/>
      <c r="K39" s="67" t="s">
        <v>74</v>
      </c>
      <c r="L39" s="67"/>
      <c r="M39" s="67"/>
      <c r="N39" s="67"/>
      <c r="O39" s="67"/>
      <c r="P39" s="67"/>
      <c r="Q39" s="67"/>
      <c r="R39" s="67"/>
      <c r="S39" s="67"/>
      <c r="T39" s="67"/>
      <c r="U39" s="22"/>
    </row>
    <row r="40" spans="1:21" x14ac:dyDescent="0.2">
      <c r="A40" s="22"/>
      <c r="B40" s="11"/>
      <c r="C40" s="11"/>
      <c r="D40" s="38"/>
      <c r="E40" s="38"/>
      <c r="F40" s="61" t="s">
        <v>75</v>
      </c>
      <c r="G40" s="61"/>
      <c r="H40" s="36"/>
      <c r="I40" s="36"/>
      <c r="J40" s="36"/>
      <c r="K40" s="62" t="s">
        <v>76</v>
      </c>
      <c r="L40" s="62"/>
      <c r="M40" s="62"/>
      <c r="N40" s="62"/>
      <c r="O40" s="62"/>
      <c r="P40" s="62"/>
      <c r="Q40" s="62"/>
      <c r="R40" s="62"/>
      <c r="S40" s="62"/>
      <c r="T40" s="62"/>
      <c r="U40" s="22"/>
    </row>
    <row r="41" spans="1:2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</sheetData>
  <mergeCells count="28">
    <mergeCell ref="G12:K12"/>
    <mergeCell ref="G13:P13"/>
    <mergeCell ref="A22:A24"/>
    <mergeCell ref="B22:B24"/>
    <mergeCell ref="C22:C24"/>
    <mergeCell ref="D22:D24"/>
    <mergeCell ref="E22:E24"/>
    <mergeCell ref="F22:F24"/>
    <mergeCell ref="G22:G24"/>
    <mergeCell ref="F40:G40"/>
    <mergeCell ref="K40:T40"/>
    <mergeCell ref="U22:U24"/>
    <mergeCell ref="L23:L24"/>
    <mergeCell ref="M23:M24"/>
    <mergeCell ref="N23:P23"/>
    <mergeCell ref="Q23:Q24"/>
    <mergeCell ref="R23:R24"/>
    <mergeCell ref="S23:S24"/>
    <mergeCell ref="H22:H24"/>
    <mergeCell ref="I22:I24"/>
    <mergeCell ref="J22:J24"/>
    <mergeCell ref="K22:K24"/>
    <mergeCell ref="L22:S22"/>
    <mergeCell ref="T22:T24"/>
    <mergeCell ref="B38:C38"/>
    <mergeCell ref="D39:E39"/>
    <mergeCell ref="F39:G39"/>
    <mergeCell ref="K39:T39"/>
  </mergeCells>
  <pageMargins left="0" right="0" top="0.19685039370078741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зЭБ-14</vt:lpstr>
      <vt:lpstr>зЭБ-13</vt:lpstr>
      <vt:lpstr>зМ-1</vt:lpstr>
      <vt:lpstr>зУЭ-5</vt:lpstr>
      <vt:lpstr>зУЭ-4</vt:lpstr>
      <vt:lpstr>зУТЗ-23</vt:lpstr>
      <vt:lpstr>зУТЗ-24</vt:lpstr>
      <vt:lpstr>зУХП-13</vt:lpstr>
      <vt:lpstr>зСТ-1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2019-10-17T10:31:04Z</dcterms:modified>
</cp:coreProperties>
</file>