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 activeTab="2"/>
  </bookViews>
  <sheets>
    <sheet name="бюджет (на 1.09 маст 024 УО)" sheetId="8" r:id="rId1"/>
    <sheet name="бюджет (на 1.09 маст 052 УО" sheetId="11" r:id="rId2"/>
    <sheet name="спец.счет по 2019 на 1.09.19)" sheetId="9" r:id="rId3"/>
  </sheets>
  <definedNames>
    <definedName name="_xlnm.Print_Titles" localSheetId="0">'бюджет (на 1.09 маст 024 УО)'!$10:$11</definedName>
    <definedName name="_xlnm.Print_Titles" localSheetId="1">'бюджет (на 1.09 маст 052 УО'!$10:$11</definedName>
    <definedName name="_xlnm.Print_Titles" localSheetId="2">'спец.счет по 2019 на 1.09.19)'!$10:$11</definedName>
    <definedName name="_xlnm.Print_Area" localSheetId="2">'спец.счет по 2019 на 1.09.19)'!$A$1:$N$50</definedName>
  </definedNames>
  <calcPr calcId="144525"/>
</workbook>
</file>

<file path=xl/calcChain.xml><?xml version="1.0" encoding="utf-8"?>
<calcChain xmlns="http://schemas.openxmlformats.org/spreadsheetml/2006/main">
  <c r="E17" i="11" l="1"/>
  <c r="I17" i="11"/>
  <c r="Y16" i="11"/>
  <c r="X16" i="11"/>
  <c r="W16" i="11"/>
  <c r="V16" i="11"/>
  <c r="U16" i="11"/>
  <c r="S16" i="11"/>
  <c r="R16" i="11"/>
  <c r="Q16" i="11"/>
  <c r="P16" i="11"/>
  <c r="K16" i="11"/>
  <c r="J16" i="11"/>
  <c r="I16" i="11"/>
  <c r="H16" i="11"/>
  <c r="G16" i="11"/>
  <c r="E16" i="11"/>
  <c r="D16" i="11"/>
  <c r="C16" i="11"/>
  <c r="B16" i="11"/>
  <c r="T15" i="11"/>
  <c r="AB15" i="11" s="1"/>
  <c r="AC15" i="11" s="1"/>
  <c r="F15" i="11"/>
  <c r="N15" i="11" s="1"/>
  <c r="T14" i="11"/>
  <c r="F14" i="11"/>
  <c r="N14" i="11" s="1"/>
  <c r="AA16" i="11"/>
  <c r="M16" i="11"/>
  <c r="AA13" i="11"/>
  <c r="Z13" i="11"/>
  <c r="Y13" i="11"/>
  <c r="X13" i="11"/>
  <c r="W13" i="11"/>
  <c r="V13" i="11"/>
  <c r="U13" i="11"/>
  <c r="S13" i="11"/>
  <c r="R13" i="11"/>
  <c r="Q13" i="11"/>
  <c r="P13" i="11"/>
  <c r="M13" i="11"/>
  <c r="M17" i="11" s="1"/>
  <c r="L13" i="11"/>
  <c r="K13" i="11"/>
  <c r="K17" i="11" s="1"/>
  <c r="J13" i="11"/>
  <c r="J17" i="11" s="1"/>
  <c r="I13" i="11"/>
  <c r="H13" i="11"/>
  <c r="H17" i="11" s="1"/>
  <c r="G13" i="11"/>
  <c r="G17" i="11" s="1"/>
  <c r="E13" i="11"/>
  <c r="D13" i="11"/>
  <c r="D17" i="11" s="1"/>
  <c r="C13" i="11"/>
  <c r="C17" i="11" s="1"/>
  <c r="B13" i="11"/>
  <c r="B17" i="11" s="1"/>
  <c r="T12" i="11"/>
  <c r="F12" i="11"/>
  <c r="N12" i="11" s="1"/>
  <c r="O12" i="11" s="1"/>
  <c r="L82" i="8"/>
  <c r="U17" i="11" l="1"/>
  <c r="W17" i="11"/>
  <c r="Y17" i="11"/>
  <c r="P17" i="11"/>
  <c r="S17" i="11"/>
  <c r="F16" i="11"/>
  <c r="Q17" i="11"/>
  <c r="AA17" i="11"/>
  <c r="O15" i="11"/>
  <c r="AD15" i="11" s="1"/>
  <c r="Z16" i="11"/>
  <c r="Z17" i="11" s="1"/>
  <c r="AB12" i="11"/>
  <c r="AC12" i="11" s="1"/>
  <c r="AD12" i="11" s="1"/>
  <c r="L16" i="11"/>
  <c r="L17" i="11" s="1"/>
  <c r="F13" i="11"/>
  <c r="T16" i="11"/>
  <c r="T13" i="11"/>
  <c r="X17" i="11"/>
  <c r="AB14" i="11"/>
  <c r="AC14" i="11" s="1"/>
  <c r="R17" i="11"/>
  <c r="V17" i="11"/>
  <c r="O14" i="11"/>
  <c r="E52" i="8"/>
  <c r="G52" i="8"/>
  <c r="H52" i="8"/>
  <c r="I52" i="8"/>
  <c r="J52" i="8"/>
  <c r="K52" i="8"/>
  <c r="L52" i="8"/>
  <c r="M52" i="8"/>
  <c r="P52" i="8"/>
  <c r="Q52" i="8"/>
  <c r="R52" i="8"/>
  <c r="S52" i="8"/>
  <c r="U52" i="8"/>
  <c r="V52" i="8"/>
  <c r="W52" i="8"/>
  <c r="X52" i="8"/>
  <c r="Y52" i="8"/>
  <c r="Z52" i="8"/>
  <c r="AA52" i="8"/>
  <c r="B52" i="8"/>
  <c r="F17" i="11" l="1"/>
  <c r="N16" i="11"/>
  <c r="AD14" i="11"/>
  <c r="AB13" i="11"/>
  <c r="AC16" i="11"/>
  <c r="N13" i="11"/>
  <c r="N17" i="11" s="1"/>
  <c r="T17" i="11"/>
  <c r="AC13" i="11"/>
  <c r="AB16" i="11"/>
  <c r="J58" i="8"/>
  <c r="AC17" i="11" l="1"/>
  <c r="AB17" i="11"/>
  <c r="AB20" i="11"/>
  <c r="O16" i="11"/>
  <c r="AD16" i="11" s="1"/>
  <c r="AD13" i="11"/>
  <c r="O13" i="11"/>
  <c r="H12" i="8"/>
  <c r="H24" i="8"/>
  <c r="O17" i="11" l="1"/>
  <c r="AD17" i="11"/>
  <c r="T49" i="8"/>
  <c r="F49" i="8"/>
  <c r="L45" i="9"/>
  <c r="J45" i="9"/>
  <c r="I45" i="9"/>
  <c r="H45" i="9"/>
  <c r="G45" i="9"/>
  <c r="B45" i="9"/>
  <c r="M44" i="9"/>
  <c r="K44" i="9"/>
  <c r="K45" i="9" s="1"/>
  <c r="F44" i="9"/>
  <c r="M43" i="9"/>
  <c r="F43" i="9"/>
  <c r="E45" i="9"/>
  <c r="M41" i="9"/>
  <c r="F41" i="9"/>
  <c r="L40" i="9"/>
  <c r="K40" i="9"/>
  <c r="J40" i="9"/>
  <c r="I40" i="9"/>
  <c r="H40" i="9"/>
  <c r="G40" i="9"/>
  <c r="E40" i="9"/>
  <c r="B40" i="9"/>
  <c r="M39" i="9"/>
  <c r="F39" i="9"/>
  <c r="M38" i="9"/>
  <c r="F38" i="9"/>
  <c r="F40" i="9" s="1"/>
  <c r="L37" i="9"/>
  <c r="K37" i="9"/>
  <c r="J37" i="9"/>
  <c r="I37" i="9"/>
  <c r="H37" i="9"/>
  <c r="G37" i="9"/>
  <c r="E37" i="9"/>
  <c r="B37" i="9"/>
  <c r="M36" i="9"/>
  <c r="F36" i="9"/>
  <c r="M35" i="9"/>
  <c r="F35" i="9"/>
  <c r="M34" i="9"/>
  <c r="F34" i="9"/>
  <c r="M33" i="9"/>
  <c r="F33" i="9"/>
  <c r="M32" i="9"/>
  <c r="F32" i="9"/>
  <c r="M31" i="9"/>
  <c r="F31" i="9"/>
  <c r="M30" i="9"/>
  <c r="F30" i="9"/>
  <c r="M29" i="9"/>
  <c r="F29" i="9"/>
  <c r="L28" i="9"/>
  <c r="K28" i="9"/>
  <c r="J28" i="9"/>
  <c r="I28" i="9"/>
  <c r="H28" i="9"/>
  <c r="G28" i="9"/>
  <c r="E28" i="9"/>
  <c r="B28" i="9"/>
  <c r="M27" i="9"/>
  <c r="F27" i="9"/>
  <c r="M26" i="9"/>
  <c r="F26" i="9"/>
  <c r="M25" i="9"/>
  <c r="F25" i="9"/>
  <c r="M24" i="9"/>
  <c r="F24" i="9"/>
  <c r="M23" i="9"/>
  <c r="F23" i="9"/>
  <c r="M22" i="9"/>
  <c r="F22" i="9"/>
  <c r="M21" i="9"/>
  <c r="F21" i="9"/>
  <c r="M20" i="9"/>
  <c r="F20" i="9"/>
  <c r="M19" i="9"/>
  <c r="F19" i="9"/>
  <c r="M18" i="9"/>
  <c r="F18" i="9"/>
  <c r="L17" i="9"/>
  <c r="K17" i="9"/>
  <c r="J17" i="9"/>
  <c r="I17" i="9"/>
  <c r="H17" i="9"/>
  <c r="G17" i="9"/>
  <c r="E17" i="9"/>
  <c r="B17" i="9"/>
  <c r="M16" i="9"/>
  <c r="F16" i="9"/>
  <c r="M15" i="9"/>
  <c r="F15" i="9"/>
  <c r="M14" i="9"/>
  <c r="F14" i="9"/>
  <c r="M13" i="9"/>
  <c r="F13" i="9"/>
  <c r="F17" i="9" s="1"/>
  <c r="M12" i="9"/>
  <c r="F12" i="9"/>
  <c r="N16" i="9" l="1"/>
  <c r="H46" i="9"/>
  <c r="N36" i="9"/>
  <c r="N39" i="9"/>
  <c r="N22" i="9"/>
  <c r="N15" i="9"/>
  <c r="N19" i="9"/>
  <c r="N21" i="9"/>
  <c r="N23" i="9"/>
  <c r="N25" i="9"/>
  <c r="I46" i="9"/>
  <c r="N29" i="9"/>
  <c r="N31" i="9"/>
  <c r="N33" i="9"/>
  <c r="N43" i="9"/>
  <c r="L46" i="9"/>
  <c r="J46" i="9"/>
  <c r="N24" i="9"/>
  <c r="G46" i="9"/>
  <c r="N41" i="9"/>
  <c r="N44" i="9"/>
  <c r="N20" i="9"/>
  <c r="N18" i="9"/>
  <c r="N35" i="9"/>
  <c r="N38" i="9"/>
  <c r="N40" i="9" s="1"/>
  <c r="N34" i="9"/>
  <c r="N32" i="9"/>
  <c r="B46" i="9"/>
  <c r="F37" i="9"/>
  <c r="AB49" i="8"/>
  <c r="AC49" i="8" s="1"/>
  <c r="N27" i="9"/>
  <c r="N26" i="9"/>
  <c r="N49" i="8"/>
  <c r="O49" i="8" s="1"/>
  <c r="M37" i="9"/>
  <c r="N30" i="9"/>
  <c r="N14" i="9"/>
  <c r="N13" i="9"/>
  <c r="M17" i="9"/>
  <c r="E46" i="9"/>
  <c r="K46" i="9"/>
  <c r="M28" i="9"/>
  <c r="M40" i="9"/>
  <c r="N12" i="9"/>
  <c r="F28" i="9"/>
  <c r="F42" i="9"/>
  <c r="M42" i="9"/>
  <c r="M45" i="9" s="1"/>
  <c r="T51" i="8"/>
  <c r="F51" i="8"/>
  <c r="N37" i="9" l="1"/>
  <c r="N28" i="9"/>
  <c r="AD49" i="8"/>
  <c r="N17" i="9"/>
  <c r="M46" i="9"/>
  <c r="F45" i="9"/>
  <c r="F46" i="9" s="1"/>
  <c r="N42" i="9"/>
  <c r="N45" i="9" s="1"/>
  <c r="AB51" i="8"/>
  <c r="N51" i="8"/>
  <c r="O48" i="9" l="1"/>
  <c r="N46" i="9"/>
  <c r="AC51" i="8"/>
  <c r="O51" i="8"/>
  <c r="AD51" i="8" l="1"/>
  <c r="F12" i="8" l="1"/>
  <c r="Y83" i="8"/>
  <c r="X83" i="8"/>
  <c r="W83" i="8"/>
  <c r="V83" i="8"/>
  <c r="U83" i="8"/>
  <c r="S83" i="8"/>
  <c r="R83" i="8"/>
  <c r="Q83" i="8"/>
  <c r="P83" i="8"/>
  <c r="K83" i="8"/>
  <c r="J83" i="8"/>
  <c r="I83" i="8"/>
  <c r="H83" i="8"/>
  <c r="G83" i="8"/>
  <c r="B83" i="8"/>
  <c r="Z82" i="8"/>
  <c r="T82" i="8"/>
  <c r="F82" i="8"/>
  <c r="N82" i="8" s="1"/>
  <c r="T81" i="8"/>
  <c r="AB81" i="8" s="1"/>
  <c r="F81" i="8"/>
  <c r="Z80" i="8"/>
  <c r="T80" i="8"/>
  <c r="AB80" i="8" s="1"/>
  <c r="L80" i="8"/>
  <c r="F80" i="8"/>
  <c r="Z79" i="8"/>
  <c r="T79" i="8"/>
  <c r="L79" i="8"/>
  <c r="F79" i="8"/>
  <c r="T78" i="8"/>
  <c r="F78" i="8"/>
  <c r="N78" i="8" s="1"/>
  <c r="T77" i="8"/>
  <c r="T76" i="8"/>
  <c r="AB76" i="8" s="1"/>
  <c r="F76" i="8"/>
  <c r="T75" i="8"/>
  <c r="AB75" i="8" s="1"/>
  <c r="F75" i="8"/>
  <c r="AA74" i="8"/>
  <c r="AA83" i="8" s="1"/>
  <c r="T74" i="8"/>
  <c r="AB74" i="8" s="1"/>
  <c r="M74" i="8"/>
  <c r="M83" i="8" s="1"/>
  <c r="F74" i="8"/>
  <c r="N74" i="8" s="1"/>
  <c r="T73" i="8"/>
  <c r="F73" i="8"/>
  <c r="N73" i="8" s="1"/>
  <c r="AA72" i="8"/>
  <c r="Z72" i="8"/>
  <c r="Y72" i="8"/>
  <c r="X72" i="8"/>
  <c r="W72" i="8"/>
  <c r="V72" i="8"/>
  <c r="U72" i="8"/>
  <c r="S72" i="8"/>
  <c r="R72" i="8"/>
  <c r="Q72" i="8"/>
  <c r="P72" i="8"/>
  <c r="M72" i="8"/>
  <c r="L72" i="8"/>
  <c r="K72" i="8"/>
  <c r="J72" i="8"/>
  <c r="I72" i="8"/>
  <c r="H72" i="8"/>
  <c r="G72" i="8"/>
  <c r="E72" i="8"/>
  <c r="B72" i="8"/>
  <c r="T71" i="8"/>
  <c r="AB71" i="8" s="1"/>
  <c r="F71" i="8"/>
  <c r="T70" i="8"/>
  <c r="AB70" i="8" s="1"/>
  <c r="F70" i="8"/>
  <c r="T69" i="8"/>
  <c r="AB69" i="8" s="1"/>
  <c r="F69" i="8"/>
  <c r="AA68" i="8"/>
  <c r="Z68" i="8"/>
  <c r="Y68" i="8"/>
  <c r="W68" i="8"/>
  <c r="V68" i="8"/>
  <c r="U68" i="8"/>
  <c r="S68" i="8"/>
  <c r="R68" i="8"/>
  <c r="Q68" i="8"/>
  <c r="P68" i="8"/>
  <c r="M68" i="8"/>
  <c r="L68" i="8"/>
  <c r="K68" i="8"/>
  <c r="I68" i="8"/>
  <c r="H68" i="8"/>
  <c r="G68" i="8"/>
  <c r="E68" i="8"/>
  <c r="B68" i="8"/>
  <c r="T67" i="8"/>
  <c r="AB67" i="8" s="1"/>
  <c r="F67" i="8"/>
  <c r="T66" i="8"/>
  <c r="F66" i="8"/>
  <c r="N66" i="8" s="1"/>
  <c r="O66" i="8" s="1"/>
  <c r="T65" i="8"/>
  <c r="F65" i="8"/>
  <c r="N65" i="8" s="1"/>
  <c r="T64" i="8"/>
  <c r="AB64" i="8" s="1"/>
  <c r="AC64" i="8" s="1"/>
  <c r="F64" i="8"/>
  <c r="T63" i="8"/>
  <c r="F63" i="8"/>
  <c r="N63" i="8" s="1"/>
  <c r="O63" i="8" s="1"/>
  <c r="T62" i="8"/>
  <c r="F62" i="8"/>
  <c r="N62" i="8" s="1"/>
  <c r="O62" i="8" s="1"/>
  <c r="T61" i="8"/>
  <c r="AB61" i="8" s="1"/>
  <c r="F61" i="8"/>
  <c r="T60" i="8"/>
  <c r="F60" i="8"/>
  <c r="N60" i="8" s="1"/>
  <c r="O60" i="8" s="1"/>
  <c r="X59" i="8"/>
  <c r="T59" i="8"/>
  <c r="AB59" i="8" s="1"/>
  <c r="J59" i="8"/>
  <c r="F59" i="8"/>
  <c r="N59" i="8" s="1"/>
  <c r="X58" i="8"/>
  <c r="T58" i="8"/>
  <c r="AB58" i="8" s="1"/>
  <c r="J68" i="8"/>
  <c r="F58" i="8"/>
  <c r="N58" i="8" s="1"/>
  <c r="T57" i="8"/>
  <c r="AB57" i="8" s="1"/>
  <c r="F57" i="8"/>
  <c r="T56" i="8"/>
  <c r="AB56" i="8" s="1"/>
  <c r="AC56" i="8" s="1"/>
  <c r="F56" i="8"/>
  <c r="N56" i="8" s="1"/>
  <c r="O56" i="8" s="1"/>
  <c r="T55" i="8"/>
  <c r="F55" i="8"/>
  <c r="T54" i="8"/>
  <c r="AB54" i="8" s="1"/>
  <c r="AC54" i="8" s="1"/>
  <c r="F54" i="8"/>
  <c r="N54" i="8" s="1"/>
  <c r="O54" i="8" s="1"/>
  <c r="T53" i="8"/>
  <c r="F53" i="8"/>
  <c r="N53" i="8" s="1"/>
  <c r="T50" i="8"/>
  <c r="F50" i="8"/>
  <c r="T48" i="8"/>
  <c r="AB48" i="8" s="1"/>
  <c r="F48" i="8"/>
  <c r="T47" i="8"/>
  <c r="F47" i="8"/>
  <c r="T46" i="8"/>
  <c r="AB46" i="8" s="1"/>
  <c r="F46" i="8"/>
  <c r="T45" i="8"/>
  <c r="F45" i="8"/>
  <c r="T44" i="8"/>
  <c r="AB44" i="8" s="1"/>
  <c r="F44" i="8"/>
  <c r="T43" i="8"/>
  <c r="F43" i="8"/>
  <c r="T42" i="8"/>
  <c r="AB42" i="8" s="1"/>
  <c r="F42" i="8"/>
  <c r="T41" i="8"/>
  <c r="F41" i="8"/>
  <c r="T40" i="8"/>
  <c r="AB40" i="8" s="1"/>
  <c r="F40" i="8"/>
  <c r="T39" i="8"/>
  <c r="F39" i="8"/>
  <c r="T38" i="8"/>
  <c r="AB38" i="8" s="1"/>
  <c r="F38" i="8"/>
  <c r="T37" i="8"/>
  <c r="F37" i="8"/>
  <c r="T36" i="8"/>
  <c r="AB36" i="8" s="1"/>
  <c r="F36" i="8"/>
  <c r="T35" i="8"/>
  <c r="AB35" i="8" s="1"/>
  <c r="AC35" i="8" s="1"/>
  <c r="F35" i="8"/>
  <c r="N35" i="8" s="1"/>
  <c r="T34" i="8"/>
  <c r="AB34" i="8" s="1"/>
  <c r="AC34" i="8" s="1"/>
  <c r="F34" i="8"/>
  <c r="T33" i="8"/>
  <c r="AB33" i="8" s="1"/>
  <c r="AC33" i="8" s="1"/>
  <c r="F33" i="8"/>
  <c r="N33" i="8" s="1"/>
  <c r="T32" i="8"/>
  <c r="AB32" i="8" s="1"/>
  <c r="AC32" i="8" s="1"/>
  <c r="F32" i="8"/>
  <c r="T31" i="8"/>
  <c r="AB31" i="8" s="1"/>
  <c r="AC31" i="8" s="1"/>
  <c r="F31" i="8"/>
  <c r="T30" i="8"/>
  <c r="AB30" i="8" s="1"/>
  <c r="AC30" i="8" s="1"/>
  <c r="F30" i="8"/>
  <c r="N30" i="8" s="1"/>
  <c r="T29" i="8"/>
  <c r="AB29" i="8" s="1"/>
  <c r="AC29" i="8" s="1"/>
  <c r="F29" i="8"/>
  <c r="T28" i="8"/>
  <c r="F28" i="8"/>
  <c r="AA27" i="8"/>
  <c r="Z27" i="8"/>
  <c r="Y27" i="8"/>
  <c r="X27" i="8"/>
  <c r="W27" i="8"/>
  <c r="V27" i="8"/>
  <c r="U27" i="8"/>
  <c r="S27" i="8"/>
  <c r="R27" i="8"/>
  <c r="Q27" i="8"/>
  <c r="P27" i="8"/>
  <c r="M27" i="8"/>
  <c r="L27" i="8"/>
  <c r="K27" i="8"/>
  <c r="J27" i="8"/>
  <c r="H27" i="8"/>
  <c r="G27" i="8"/>
  <c r="E27" i="8"/>
  <c r="B27" i="8"/>
  <c r="T26" i="8"/>
  <c r="F26" i="8"/>
  <c r="N26" i="8" s="1"/>
  <c r="O26" i="8" s="1"/>
  <c r="T25" i="8"/>
  <c r="AB25" i="8" s="1"/>
  <c r="AC25" i="8" s="1"/>
  <c r="F25" i="8"/>
  <c r="N25" i="8" s="1"/>
  <c r="O25" i="8" s="1"/>
  <c r="T24" i="8"/>
  <c r="AB24" i="8" s="1"/>
  <c r="F24" i="8"/>
  <c r="N24" i="8" s="1"/>
  <c r="O24" i="8" s="1"/>
  <c r="T23" i="8"/>
  <c r="F23" i="8"/>
  <c r="N23" i="8" s="1"/>
  <c r="O23" i="8" s="1"/>
  <c r="T22" i="8"/>
  <c r="AB22" i="8" s="1"/>
  <c r="AC22" i="8" s="1"/>
  <c r="F22" i="8"/>
  <c r="T21" i="8"/>
  <c r="F21" i="8"/>
  <c r="N21" i="8" s="1"/>
  <c r="O21" i="8" s="1"/>
  <c r="T20" i="8"/>
  <c r="F20" i="8"/>
  <c r="T19" i="8"/>
  <c r="AB19" i="8" s="1"/>
  <c r="F19" i="8"/>
  <c r="N19" i="8" s="1"/>
  <c r="O19" i="8" s="1"/>
  <c r="T18" i="8"/>
  <c r="F18" i="8"/>
  <c r="N18" i="8" s="1"/>
  <c r="O18" i="8" s="1"/>
  <c r="T17" i="8"/>
  <c r="AB17" i="8" s="1"/>
  <c r="AC17" i="8" s="1"/>
  <c r="F17" i="8"/>
  <c r="N17" i="8" s="1"/>
  <c r="O17" i="8" s="1"/>
  <c r="T16" i="8"/>
  <c r="F16" i="8"/>
  <c r="N16" i="8" s="1"/>
  <c r="O16" i="8" s="1"/>
  <c r="T15" i="8"/>
  <c r="F15" i="8"/>
  <c r="N15" i="8" s="1"/>
  <c r="O15" i="8" s="1"/>
  <c r="T14" i="8"/>
  <c r="AB14" i="8" s="1"/>
  <c r="AC14" i="8" s="1"/>
  <c r="F14" i="8"/>
  <c r="F13" i="8"/>
  <c r="N13" i="8" s="1"/>
  <c r="T12" i="8"/>
  <c r="AB12" i="8" s="1"/>
  <c r="AC12" i="8" s="1"/>
  <c r="Q84" i="8" l="1"/>
  <c r="U84" i="8"/>
  <c r="Y84" i="8"/>
  <c r="AB66" i="8"/>
  <c r="AC66" i="8" s="1"/>
  <c r="AD66" i="8" s="1"/>
  <c r="M84" i="8"/>
  <c r="F52" i="8"/>
  <c r="AB55" i="8"/>
  <c r="AC55" i="8" s="1"/>
  <c r="AC57" i="8"/>
  <c r="AC80" i="8"/>
  <c r="T52" i="8"/>
  <c r="Z83" i="8"/>
  <c r="Z84" i="8" s="1"/>
  <c r="S84" i="8"/>
  <c r="AC61" i="8"/>
  <c r="T68" i="8"/>
  <c r="O65" i="8"/>
  <c r="AB72" i="8"/>
  <c r="N79" i="8"/>
  <c r="O79" i="8" s="1"/>
  <c r="AB53" i="8"/>
  <c r="AC53" i="8" s="1"/>
  <c r="N55" i="8"/>
  <c r="O55" i="8" s="1"/>
  <c r="N57" i="8"/>
  <c r="AC59" i="8"/>
  <c r="N61" i="8"/>
  <c r="O61" i="8" s="1"/>
  <c r="AB62" i="8"/>
  <c r="AC62" i="8" s="1"/>
  <c r="N64" i="8"/>
  <c r="O64" i="8" s="1"/>
  <c r="AD64" i="8" s="1"/>
  <c r="AC67" i="8"/>
  <c r="W84" i="8"/>
  <c r="F68" i="8"/>
  <c r="O58" i="8"/>
  <c r="X68" i="8"/>
  <c r="X84" i="8" s="1"/>
  <c r="O59" i="8"/>
  <c r="AB60" i="8"/>
  <c r="AC60" i="8" s="1"/>
  <c r="AB63" i="8"/>
  <c r="AC63" i="8" s="1"/>
  <c r="AB65" i="8"/>
  <c r="AC65" i="8" s="1"/>
  <c r="N67" i="8"/>
  <c r="O67" i="8" s="1"/>
  <c r="AB73" i="8"/>
  <c r="AC73" i="8" s="1"/>
  <c r="O78" i="8"/>
  <c r="L83" i="8"/>
  <c r="L84" i="8" s="1"/>
  <c r="AB79" i="8"/>
  <c r="AC79" i="8" s="1"/>
  <c r="AB82" i="8"/>
  <c r="AC82" i="8" s="1"/>
  <c r="H84" i="8"/>
  <c r="I84" i="8"/>
  <c r="O82" i="8"/>
  <c r="AB28" i="8"/>
  <c r="N28" i="8"/>
  <c r="O28" i="8" s="1"/>
  <c r="O53" i="8"/>
  <c r="AB16" i="8"/>
  <c r="AC16" i="8" s="1"/>
  <c r="AC19" i="8"/>
  <c r="AC24" i="8"/>
  <c r="AD17" i="8"/>
  <c r="AD25" i="8"/>
  <c r="N14" i="8"/>
  <c r="O14" i="8" s="1"/>
  <c r="AD14" i="8" s="1"/>
  <c r="AB15" i="8"/>
  <c r="AC15" i="8" s="1"/>
  <c r="AB20" i="8"/>
  <c r="AC20" i="8" s="1"/>
  <c r="N22" i="8"/>
  <c r="O22" i="8" s="1"/>
  <c r="AD22" i="8" s="1"/>
  <c r="AB23" i="8"/>
  <c r="AC23" i="8" s="1"/>
  <c r="AB13" i="8"/>
  <c r="AC13" i="8" s="1"/>
  <c r="AB18" i="8"/>
  <c r="AC18" i="8" s="1"/>
  <c r="N20" i="8"/>
  <c r="O20" i="8" s="1"/>
  <c r="AB21" i="8"/>
  <c r="AC21" i="8" s="1"/>
  <c r="AB26" i="8"/>
  <c r="AC26" i="8" s="1"/>
  <c r="T27" i="8"/>
  <c r="AD54" i="8"/>
  <c r="AD56" i="8"/>
  <c r="O13" i="8"/>
  <c r="F27" i="8"/>
  <c r="P84" i="8"/>
  <c r="N29" i="8"/>
  <c r="O30" i="8"/>
  <c r="AD30" i="8" s="1"/>
  <c r="N32" i="8"/>
  <c r="O32" i="8" s="1"/>
  <c r="AD32" i="8" s="1"/>
  <c r="O33" i="8"/>
  <c r="AD33" i="8" s="1"/>
  <c r="N36" i="8"/>
  <c r="O36" i="8" s="1"/>
  <c r="AC38" i="8"/>
  <c r="AB39" i="8"/>
  <c r="AC39" i="8" s="1"/>
  <c r="AC42" i="8"/>
  <c r="AB43" i="8"/>
  <c r="AC43" i="8" s="1"/>
  <c r="AC46" i="8"/>
  <c r="AB47" i="8"/>
  <c r="AC47" i="8" s="1"/>
  <c r="N81" i="8"/>
  <c r="O81" i="8" s="1"/>
  <c r="N12" i="8"/>
  <c r="G84" i="8"/>
  <c r="N31" i="8"/>
  <c r="O31" i="8" s="1"/>
  <c r="AD31" i="8" s="1"/>
  <c r="N34" i="8"/>
  <c r="O34" i="8" s="1"/>
  <c r="AD34" i="8" s="1"/>
  <c r="O35" i="8"/>
  <c r="AD35" i="8" s="1"/>
  <c r="AB37" i="8"/>
  <c r="AC37" i="8" s="1"/>
  <c r="AC40" i="8"/>
  <c r="AB41" i="8"/>
  <c r="AC41" i="8" s="1"/>
  <c r="AC44" i="8"/>
  <c r="AB45" i="8"/>
  <c r="AC45" i="8" s="1"/>
  <c r="AC48" i="8"/>
  <c r="AB50" i="8"/>
  <c r="AC50" i="8" s="1"/>
  <c r="O73" i="8"/>
  <c r="AB77" i="8"/>
  <c r="AB78" i="8"/>
  <c r="AC78" i="8" s="1"/>
  <c r="N80" i="8"/>
  <c r="O80" i="8" s="1"/>
  <c r="AD80" i="8" s="1"/>
  <c r="B84" i="8"/>
  <c r="K84" i="8"/>
  <c r="AA84" i="8"/>
  <c r="AC36" i="8"/>
  <c r="N37" i="8"/>
  <c r="O37" i="8" s="1"/>
  <c r="N38" i="8"/>
  <c r="O38" i="8" s="1"/>
  <c r="N39" i="8"/>
  <c r="O39" i="8" s="1"/>
  <c r="N40" i="8"/>
  <c r="O40" i="8" s="1"/>
  <c r="N41" i="8"/>
  <c r="O41" i="8" s="1"/>
  <c r="N42" i="8"/>
  <c r="O42" i="8" s="1"/>
  <c r="N43" i="8"/>
  <c r="O43" i="8" s="1"/>
  <c r="N44" i="8"/>
  <c r="O44" i="8" s="1"/>
  <c r="N45" i="8"/>
  <c r="O45" i="8" s="1"/>
  <c r="N46" i="8"/>
  <c r="O46" i="8" s="1"/>
  <c r="N47" i="8"/>
  <c r="O47" i="8" s="1"/>
  <c r="AD47" i="8" s="1"/>
  <c r="N48" i="8"/>
  <c r="O48" i="8" s="1"/>
  <c r="N50" i="8"/>
  <c r="O50" i="8" s="1"/>
  <c r="AC58" i="8"/>
  <c r="T72" i="8"/>
  <c r="AC69" i="8"/>
  <c r="AC70" i="8"/>
  <c r="AC71" i="8"/>
  <c r="T83" i="8"/>
  <c r="O74" i="8"/>
  <c r="AC75" i="8"/>
  <c r="AC76" i="8"/>
  <c r="J84" i="8"/>
  <c r="R84" i="8"/>
  <c r="V84" i="8"/>
  <c r="N69" i="8"/>
  <c r="N70" i="8"/>
  <c r="O70" i="8" s="1"/>
  <c r="N71" i="8"/>
  <c r="O71" i="8" s="1"/>
  <c r="F72" i="8"/>
  <c r="AC74" i="8"/>
  <c r="N75" i="8"/>
  <c r="N76" i="8"/>
  <c r="O76" i="8" s="1"/>
  <c r="E83" i="8"/>
  <c r="E84" i="8" s="1"/>
  <c r="F77" i="8"/>
  <c r="AC81" i="8"/>
  <c r="AD59" i="8" l="1"/>
  <c r="AD61" i="8"/>
  <c r="AD53" i="8"/>
  <c r="AD37" i="8"/>
  <c r="AD79" i="8"/>
  <c r="AC28" i="8"/>
  <c r="AC52" i="8" s="1"/>
  <c r="AB52" i="8"/>
  <c r="N52" i="8"/>
  <c r="AD81" i="8"/>
  <c r="AD67" i="8"/>
  <c r="AD65" i="8"/>
  <c r="AD45" i="8"/>
  <c r="AD39" i="8"/>
  <c r="N68" i="8"/>
  <c r="AD63" i="8"/>
  <c r="AD60" i="8"/>
  <c r="AD55" i="8"/>
  <c r="O57" i="8"/>
  <c r="AD57" i="8" s="1"/>
  <c r="AD76" i="8"/>
  <c r="AB83" i="8"/>
  <c r="AD70" i="8"/>
  <c r="AC77" i="8"/>
  <c r="AD62" i="8"/>
  <c r="AB68" i="8"/>
  <c r="AD42" i="8"/>
  <c r="AD71" i="8"/>
  <c r="AD24" i="8"/>
  <c r="AD82" i="8"/>
  <c r="AD48" i="8"/>
  <c r="AD40" i="8"/>
  <c r="AD16" i="8"/>
  <c r="AD36" i="8"/>
  <c r="AD19" i="8"/>
  <c r="T84" i="8"/>
  <c r="AD46" i="8"/>
  <c r="AD38" i="8"/>
  <c r="AD20" i="8"/>
  <c r="AD18" i="8"/>
  <c r="AC27" i="8"/>
  <c r="AD21" i="8"/>
  <c r="AD23" i="8"/>
  <c r="AD41" i="8"/>
  <c r="AD15" i="8"/>
  <c r="AD44" i="8"/>
  <c r="AB27" i="8"/>
  <c r="AD13" i="8"/>
  <c r="AD50" i="8"/>
  <c r="N27" i="8"/>
  <c r="AD26" i="8"/>
  <c r="O12" i="8"/>
  <c r="O27" i="8" s="1"/>
  <c r="AD43" i="8"/>
  <c r="N72" i="8"/>
  <c r="AD74" i="8"/>
  <c r="AC72" i="8"/>
  <c r="O75" i="8"/>
  <c r="AD75" i="8" s="1"/>
  <c r="O69" i="8"/>
  <c r="AD73" i="8"/>
  <c r="AD58" i="8"/>
  <c r="N77" i="8"/>
  <c r="O77" i="8" s="1"/>
  <c r="F83" i="8"/>
  <c r="F84" i="8" s="1"/>
  <c r="AD78" i="8"/>
  <c r="O29" i="8"/>
  <c r="AD29" i="8" s="1"/>
  <c r="AC68" i="8"/>
  <c r="AD28" i="8" l="1"/>
  <c r="AD52" i="8" s="1"/>
  <c r="O52" i="8"/>
  <c r="AC83" i="8"/>
  <c r="AB88" i="8" s="1"/>
  <c r="O68" i="8"/>
  <c r="AD68" i="8" s="1"/>
  <c r="AD12" i="8"/>
  <c r="N83" i="8"/>
  <c r="N84" i="8" s="1"/>
  <c r="AB84" i="8"/>
  <c r="AD77" i="8"/>
  <c r="O83" i="8"/>
  <c r="AD69" i="8"/>
  <c r="O72" i="8"/>
  <c r="AD72" i="8" s="1"/>
  <c r="AD27" i="8"/>
  <c r="AC84" i="8" l="1"/>
  <c r="AD83" i="8"/>
  <c r="O84" i="8"/>
  <c r="AD84" i="8" l="1"/>
</calcChain>
</file>

<file path=xl/sharedStrings.xml><?xml version="1.0" encoding="utf-8"?>
<sst xmlns="http://schemas.openxmlformats.org/spreadsheetml/2006/main" count="525" uniqueCount="147">
  <si>
    <t>Заместитель руководителя ГУ "Управление образования акимата Костанайской области"</t>
  </si>
  <si>
    <t xml:space="preserve">Штатное расписание  </t>
  </si>
  <si>
    <t>Должность</t>
  </si>
  <si>
    <t>Кол-во единиц</t>
  </si>
  <si>
    <t>Стаж работы</t>
  </si>
  <si>
    <t>Звено, ступень по блокам, разряд</t>
  </si>
  <si>
    <t>Тарифная ставка</t>
  </si>
  <si>
    <t>ФЗП месяц</t>
  </si>
  <si>
    <t>Повышение за работу в сельской местности</t>
  </si>
  <si>
    <t>Доплаты</t>
  </si>
  <si>
    <t>Надбавки</t>
  </si>
  <si>
    <t>за особые условия труда</t>
  </si>
  <si>
    <t>за работу с библиотечным фондом</t>
  </si>
  <si>
    <t>за организацию производственного обучения</t>
  </si>
  <si>
    <t>за работу с вредными и опасными условиями труда, за работу в ночное время, в выходные и праздничные дни</t>
  </si>
  <si>
    <t>За классную квалификацию</t>
  </si>
  <si>
    <t>За особые условия труда 10%</t>
  </si>
  <si>
    <t>За работу с вредными и опасными условиями труда, за работу в ночное время, в выходные и праздничные дни</t>
  </si>
  <si>
    <t xml:space="preserve">                       Главный бухгалтер:</t>
  </si>
  <si>
    <t>Тарифная ставка по новой системе</t>
  </si>
  <si>
    <t>Итого ФОТ в месяц по новой системе</t>
  </si>
  <si>
    <t>Итого ФОТ в месяц по действующей системе</t>
  </si>
  <si>
    <t>Итого РБ</t>
  </si>
  <si>
    <t>итого</t>
  </si>
  <si>
    <t>Итого управленческий персонал</t>
  </si>
  <si>
    <t>Итого основной персонал</t>
  </si>
  <si>
    <t>Итого административный персонал</t>
  </si>
  <si>
    <t>Итого вспомогательный персонал</t>
  </si>
  <si>
    <t>Итого рабочие</t>
  </si>
  <si>
    <t xml:space="preserve">Итого ФОТ в месяц </t>
  </si>
  <si>
    <t>Директор</t>
  </si>
  <si>
    <t>Заместитель директора по учебной работе</t>
  </si>
  <si>
    <t>Заместитель директора по учебной работе на гос.языке (вакансия)</t>
  </si>
  <si>
    <t>Заместитель директора по учебно- производственной работе</t>
  </si>
  <si>
    <t>Заместитель директора по информационным технологиям</t>
  </si>
  <si>
    <t>Заместитель директора по связям с общественностью</t>
  </si>
  <si>
    <t xml:space="preserve">Заведующий механико-технологического отделения </t>
  </si>
  <si>
    <t xml:space="preserve">Заведующий электротехнического отделения </t>
  </si>
  <si>
    <t xml:space="preserve">Заведующий технологического отделения </t>
  </si>
  <si>
    <t xml:space="preserve">Заведующий экономического отделения </t>
  </si>
  <si>
    <t>Заведующий учебно-методическим кабинетом</t>
  </si>
  <si>
    <t>Заведующий заочным отделением</t>
  </si>
  <si>
    <t>Заведующий  инновационно- мониторингового центра</t>
  </si>
  <si>
    <t>Руководитель отдела планирования и госзакупок</t>
  </si>
  <si>
    <t>Руководитель отдела системы менеджмента и качества</t>
  </si>
  <si>
    <t>Главный бухгалтер</t>
  </si>
  <si>
    <t>Заместитель  директора по хозяйственной работе</t>
  </si>
  <si>
    <t>Руководитель отдела кадровой службы</t>
  </si>
  <si>
    <t>св 25</t>
  </si>
  <si>
    <t>А1-2</t>
  </si>
  <si>
    <t>16-20</t>
  </si>
  <si>
    <t>А1-2-1</t>
  </si>
  <si>
    <t>20-25</t>
  </si>
  <si>
    <t>9-12</t>
  </si>
  <si>
    <t>св25</t>
  </si>
  <si>
    <t>12-16</t>
  </si>
  <si>
    <t>6-9</t>
  </si>
  <si>
    <t>А3-2</t>
  </si>
  <si>
    <t>3-6</t>
  </si>
  <si>
    <t>А2-2</t>
  </si>
  <si>
    <t>до года</t>
  </si>
  <si>
    <t>свыше 25 лет</t>
  </si>
  <si>
    <t>Методист</t>
  </si>
  <si>
    <t>В1-5</t>
  </si>
  <si>
    <t>13-16</t>
  </si>
  <si>
    <t>Социальный педагог</t>
  </si>
  <si>
    <t>В3-4</t>
  </si>
  <si>
    <t>Педагог психолог</t>
  </si>
  <si>
    <t>2-3</t>
  </si>
  <si>
    <t>Педагог организатор</t>
  </si>
  <si>
    <t>1-2</t>
  </si>
  <si>
    <t>Преподаватель- организатор начальной военной подготовки</t>
  </si>
  <si>
    <t>В1-4</t>
  </si>
  <si>
    <t>Инспектор по делам молодежи</t>
  </si>
  <si>
    <t>Художественный  руководитель</t>
  </si>
  <si>
    <t xml:space="preserve">Медицинскаяя сестра </t>
  </si>
  <si>
    <t>В4-4</t>
  </si>
  <si>
    <t>7-10</t>
  </si>
  <si>
    <t>Лаборант</t>
  </si>
  <si>
    <t>3-5</t>
  </si>
  <si>
    <t>5-7</t>
  </si>
  <si>
    <t>0-1</t>
  </si>
  <si>
    <t>10-13</t>
  </si>
  <si>
    <t>С2</t>
  </si>
  <si>
    <t>Заведующий практикой (мастерской)</t>
  </si>
  <si>
    <t>Заведующий лабораторией (копировально-множительное бюро)</t>
  </si>
  <si>
    <t>Переводчик</t>
  </si>
  <si>
    <t>Переводчик учебно-методического объединения</t>
  </si>
  <si>
    <t>Инженер по оборудованию</t>
  </si>
  <si>
    <t>Техник-программист учебно-методического объединения</t>
  </si>
  <si>
    <t>Заведующий библиотекой</t>
  </si>
  <si>
    <t>Библиотекарь</t>
  </si>
  <si>
    <t>Бухгалтер</t>
  </si>
  <si>
    <t>Экономист по планированию</t>
  </si>
  <si>
    <t xml:space="preserve">Экономист </t>
  </si>
  <si>
    <t>Менеджер по госзакупкам</t>
  </si>
  <si>
    <t>Юрист-консультант</t>
  </si>
  <si>
    <t xml:space="preserve">Заведующий хозяйством </t>
  </si>
  <si>
    <t>Инспектор отдела кадров</t>
  </si>
  <si>
    <t>С1</t>
  </si>
  <si>
    <t>С3</t>
  </si>
  <si>
    <t>за работу с библиотечным фондом (30% от БДО)</t>
  </si>
  <si>
    <t>за ученую степень (1 МРЗП)</t>
  </si>
  <si>
    <t>Комендант корпуса</t>
  </si>
  <si>
    <t>Секретарь (делопроизводитель)</t>
  </si>
  <si>
    <t>Секретарь учебной части</t>
  </si>
  <si>
    <t>D1</t>
  </si>
  <si>
    <t>Кассир</t>
  </si>
  <si>
    <t>Электромонтер</t>
  </si>
  <si>
    <t xml:space="preserve">Водитель </t>
  </si>
  <si>
    <t>Плотник</t>
  </si>
  <si>
    <t>Слесарь сантехник</t>
  </si>
  <si>
    <t>Гардеробщица</t>
  </si>
  <si>
    <t>Дворник</t>
  </si>
  <si>
    <t>Рабочий по обслуживанию здания</t>
  </si>
  <si>
    <t>Уборщик помещений</t>
  </si>
  <si>
    <t>Вахтер</t>
  </si>
  <si>
    <t>Сторож</t>
  </si>
  <si>
    <t>За классную квалификацию (20% от БДО)</t>
  </si>
  <si>
    <t>Абдебекова И.А.</t>
  </si>
  <si>
    <t xml:space="preserve">КГКП "Костанайский политехнический высший колледж"
 Управления образования акимата Костанайской области  
</t>
  </si>
  <si>
    <t>Экономист</t>
  </si>
  <si>
    <t>Жантурова Ж.Ж.</t>
  </si>
  <si>
    <t>(спецсчет)</t>
  </si>
  <si>
    <t>(бюджет)</t>
  </si>
  <si>
    <t xml:space="preserve">Методист </t>
  </si>
  <si>
    <t>СОГЛАСОВАНО</t>
  </si>
  <si>
    <t>"УТВЕРЖДАЮ"</t>
  </si>
  <si>
    <t>Заведующий канцелярией</t>
  </si>
  <si>
    <t>Мастер-преподаватель</t>
  </si>
  <si>
    <t>D</t>
  </si>
  <si>
    <t xml:space="preserve">Директор  КГКП "Костанайский политехнический высший колледж"
 Управления образования акимата Костанайской области  </t>
  </si>
  <si>
    <t>_________________ Каткенов К.А.</t>
  </si>
  <si>
    <t xml:space="preserve">  1 сентября 2019 года.</t>
  </si>
  <si>
    <t>____________ Альжанова М.Х.</t>
  </si>
  <si>
    <t>тенге</t>
  </si>
  <si>
    <t>Заместитель директора по учебно-воспитательной работе</t>
  </si>
  <si>
    <t>Заместитель директора по учебно- методической работе</t>
  </si>
  <si>
    <t>бюджет 024-015</t>
  </si>
  <si>
    <t xml:space="preserve">КГКП "Костанайский политехнический высший колледж" бюджет 024-015
 Управления образования акимата Костанайской области  
</t>
  </si>
  <si>
    <t xml:space="preserve">КГКП "Костанайский политехнический высший колледж" бюджет    052-015
 Управления образования акимата Костанайской области  
</t>
  </si>
  <si>
    <t>бюджет 052-015</t>
  </si>
  <si>
    <t xml:space="preserve">   "УТВЕРЖДАЮ"</t>
  </si>
  <si>
    <t xml:space="preserve">  _________________ Каткенов К.А.</t>
  </si>
  <si>
    <t xml:space="preserve">   Директор  КГКП "Костанайский   политехнический высший колледж"
 Управления образования акимата Костанайской области  </t>
  </si>
  <si>
    <t xml:space="preserve">     "УТВЕРЖДАЮ"</t>
  </si>
  <si>
    <t xml:space="preserve">      Директор  КГКП "Костанайский    политехнический высший колледж"
 Управления образования акимата Костанайской области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</si>
</sst>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1" applyFont="1" applyFill="1" applyAlignment="1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49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vertical="top" wrapText="1"/>
    </xf>
    <xf numFmtId="0" fontId="3" fillId="0" borderId="0" xfId="1" applyFont="1" applyFill="1" applyAlignment="1"/>
    <xf numFmtId="164" fontId="3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/>
    <xf numFmtId="49" fontId="3" fillId="0" borderId="0" xfId="0" applyNumberFormat="1" applyFont="1" applyFill="1" applyAlignment="1">
      <alignment vertical="top" wrapText="1"/>
    </xf>
    <xf numFmtId="0" fontId="3" fillId="0" borderId="0" xfId="1" applyFont="1" applyFill="1" applyAlignment="1">
      <alignment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16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2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4" fontId="5" fillId="0" borderId="8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wrapText="1"/>
    </xf>
    <xf numFmtId="3" fontId="5" fillId="0" borderId="4" xfId="0" applyNumberFormat="1" applyFont="1" applyFill="1" applyBorder="1" applyAlignment="1"/>
    <xf numFmtId="49" fontId="5" fillId="0" borderId="4" xfId="0" applyNumberFormat="1" applyFont="1" applyFill="1" applyBorder="1" applyAlignment="1"/>
    <xf numFmtId="1" fontId="3" fillId="0" borderId="4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/>
    <xf numFmtId="0" fontId="5" fillId="0" borderId="12" xfId="0" applyFont="1" applyFill="1" applyBorder="1" applyAlignment="1">
      <alignment horizontal="left" wrapText="1"/>
    </xf>
    <xf numFmtId="4" fontId="5" fillId="0" borderId="14" xfId="0" applyNumberFormat="1" applyFont="1" applyFill="1" applyBorder="1" applyAlignment="1">
      <alignment horizontal="center"/>
    </xf>
    <xf numFmtId="0" fontId="5" fillId="0" borderId="6" xfId="0" applyFont="1" applyFill="1" applyBorder="1" applyAlignment="1"/>
    <xf numFmtId="3" fontId="5" fillId="0" borderId="6" xfId="0" applyNumberFormat="1" applyFont="1" applyFill="1" applyBorder="1" applyAlignment="1"/>
    <xf numFmtId="0" fontId="2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/>
    <xf numFmtId="1" fontId="3" fillId="0" borderId="3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3" fontId="5" fillId="0" borderId="29" xfId="0" applyNumberFormat="1" applyFont="1" applyFill="1" applyBorder="1" applyAlignment="1"/>
    <xf numFmtId="0" fontId="0" fillId="0" borderId="0" xfId="0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4" fontId="0" fillId="0" borderId="0" xfId="0" applyNumberFormat="1" applyFill="1"/>
    <xf numFmtId="2" fontId="0" fillId="0" borderId="0" xfId="0" applyNumberFormat="1" applyFill="1"/>
    <xf numFmtId="0" fontId="3" fillId="0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2" fontId="2" fillId="0" borderId="31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/>
    <xf numFmtId="0" fontId="3" fillId="0" borderId="21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1" fontId="3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/>
    <xf numFmtId="49" fontId="5" fillId="0" borderId="4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3" fontId="5" fillId="0" borderId="6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/>
    <xf numFmtId="3" fontId="6" fillId="0" borderId="4" xfId="0" applyNumberFormat="1" applyFont="1" applyFill="1" applyBorder="1" applyAlignment="1"/>
    <xf numFmtId="4" fontId="4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1" fontId="2" fillId="0" borderId="31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/>
    <xf numFmtId="0" fontId="5" fillId="0" borderId="4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 wrapText="1"/>
    </xf>
    <xf numFmtId="3" fontId="4" fillId="0" borderId="3" xfId="0" applyNumberFormat="1" applyFont="1" applyFill="1" applyBorder="1" applyAlignment="1"/>
    <xf numFmtId="4" fontId="5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/>
    <xf numFmtId="165" fontId="4" fillId="0" borderId="3" xfId="0" applyNumberFormat="1" applyFont="1" applyFill="1" applyBorder="1" applyAlignment="1"/>
    <xf numFmtId="1" fontId="2" fillId="0" borderId="18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wrapText="1"/>
    </xf>
    <xf numFmtId="165" fontId="4" fillId="0" borderId="6" xfId="0" applyNumberFormat="1" applyFont="1" applyFill="1" applyBorder="1" applyAlignment="1"/>
    <xf numFmtId="1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тарификация 2010-2011 уч.год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view="pageBreakPreview" zoomScale="80" zoomScaleNormal="91" zoomScaleSheetLayoutView="80" workbookViewId="0">
      <selection activeCell="B1" sqref="B1:B1048576"/>
    </sheetView>
  </sheetViews>
  <sheetFormatPr defaultRowHeight="15" x14ac:dyDescent="0.25"/>
  <cols>
    <col min="1" max="1" width="41" style="20" customWidth="1"/>
    <col min="2" max="2" width="11.42578125" style="20" customWidth="1"/>
    <col min="3" max="3" width="11.85546875" style="20" customWidth="1"/>
    <col min="4" max="4" width="9.28515625" style="20" customWidth="1"/>
    <col min="5" max="5" width="13" style="20" customWidth="1"/>
    <col min="6" max="6" width="13.42578125" style="20" customWidth="1"/>
    <col min="7" max="11" width="9.140625" style="20" customWidth="1"/>
    <col min="12" max="12" width="11.7109375" style="20" customWidth="1"/>
    <col min="13" max="13" width="9.140625" style="20" customWidth="1"/>
    <col min="14" max="14" width="13.140625" style="20" customWidth="1"/>
    <col min="15" max="15" width="22.140625" style="20" customWidth="1"/>
    <col min="16" max="16" width="9.140625" style="20" hidden="1" customWidth="1"/>
    <col min="17" max="17" width="7.140625" style="20" hidden="1" customWidth="1"/>
    <col min="18" max="18" width="7.5703125" style="20" hidden="1" customWidth="1"/>
    <col min="19" max="19" width="11.7109375" style="20" hidden="1" customWidth="1"/>
    <col min="20" max="20" width="11.28515625" style="20" hidden="1" customWidth="1"/>
    <col min="21" max="22" width="9.140625" style="20" hidden="1" customWidth="1"/>
    <col min="23" max="23" width="12" style="20" hidden="1" customWidth="1"/>
    <col min="24" max="27" width="9.140625" style="20" hidden="1" customWidth="1"/>
    <col min="28" max="28" width="12.5703125" style="20" hidden="1" customWidth="1"/>
    <col min="29" max="29" width="11.42578125" style="20" hidden="1" customWidth="1"/>
    <col min="30" max="30" width="9.140625" style="20" hidden="1" customWidth="1"/>
    <col min="31" max="31" width="9.140625" style="20"/>
    <col min="32" max="32" width="11.42578125" style="20" bestFit="1" customWidth="1"/>
    <col min="33" max="16384" width="9.140625" style="20"/>
  </cols>
  <sheetData>
    <row r="1" spans="1:30" x14ac:dyDescent="0.25">
      <c r="A1" s="1" t="s">
        <v>145</v>
      </c>
      <c r="B1" s="3"/>
      <c r="C1" s="5"/>
      <c r="D1" s="3"/>
      <c r="E1" s="3"/>
      <c r="F1" s="2"/>
      <c r="G1" s="4"/>
      <c r="H1" s="4"/>
      <c r="I1" s="4"/>
      <c r="J1" s="4"/>
      <c r="K1" s="4"/>
      <c r="L1" s="128" t="s">
        <v>126</v>
      </c>
      <c r="M1" s="128"/>
      <c r="N1" s="128"/>
    </row>
    <row r="2" spans="1:30" ht="20.25" customHeight="1" x14ac:dyDescent="0.25">
      <c r="A2" s="129" t="s">
        <v>146</v>
      </c>
      <c r="B2" s="130"/>
      <c r="C2" s="11"/>
      <c r="D2" s="7"/>
      <c r="E2" s="7"/>
      <c r="F2" s="8"/>
      <c r="G2" s="9"/>
      <c r="H2" s="10"/>
      <c r="I2" s="10"/>
      <c r="J2" s="10"/>
      <c r="K2" s="130" t="s">
        <v>0</v>
      </c>
      <c r="L2" s="130"/>
      <c r="M2" s="130"/>
      <c r="N2" s="130"/>
    </row>
    <row r="3" spans="1:30" ht="55.5" customHeight="1" x14ac:dyDescent="0.25">
      <c r="A3" s="129"/>
      <c r="B3" s="130"/>
      <c r="C3" s="11"/>
      <c r="D3" s="7"/>
      <c r="E3" s="7"/>
      <c r="F3" s="12"/>
      <c r="G3" s="9"/>
      <c r="H3" s="9"/>
      <c r="I3" s="9"/>
      <c r="J3" s="9"/>
      <c r="K3" s="130"/>
      <c r="L3" s="130"/>
      <c r="M3" s="130"/>
      <c r="N3" s="130"/>
    </row>
    <row r="4" spans="1:30" ht="27.75" customHeight="1" x14ac:dyDescent="0.25">
      <c r="A4" s="2" t="s">
        <v>132</v>
      </c>
      <c r="B4" s="13"/>
      <c r="C4" s="14"/>
      <c r="D4" s="3"/>
      <c r="E4" s="3"/>
      <c r="F4" s="3"/>
      <c r="G4" s="6"/>
      <c r="H4" s="9"/>
      <c r="I4" s="9"/>
      <c r="J4" s="9"/>
      <c r="K4" s="130" t="s">
        <v>134</v>
      </c>
      <c r="L4" s="130"/>
      <c r="M4" s="130"/>
      <c r="N4" s="130"/>
    </row>
    <row r="5" spans="1:30" x14ac:dyDescent="0.25">
      <c r="A5" s="3"/>
      <c r="B5" s="14"/>
      <c r="C5" s="14"/>
      <c r="D5" s="3"/>
      <c r="E5" s="3"/>
      <c r="F5" s="3"/>
      <c r="G5" s="6"/>
      <c r="H5" s="6"/>
      <c r="I5" s="6"/>
      <c r="J5" s="6"/>
      <c r="K5" s="6"/>
      <c r="L5" s="6"/>
      <c r="M5" s="3"/>
    </row>
    <row r="6" spans="1:30" ht="22.5" customHeight="1" x14ac:dyDescent="0.2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30" ht="31.5" customHeight="1" x14ac:dyDescent="0.25">
      <c r="A7" s="131" t="s">
        <v>139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30" ht="18.75" customHeight="1" x14ac:dyDescent="0.25">
      <c r="A8" s="132" t="s">
        <v>133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30" ht="22.5" customHeight="1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13" t="s">
        <v>138</v>
      </c>
      <c r="AB9" s="79" t="s">
        <v>124</v>
      </c>
    </row>
    <row r="10" spans="1:30" ht="30" customHeight="1" x14ac:dyDescent="0.25">
      <c r="A10" s="133" t="s">
        <v>2</v>
      </c>
      <c r="B10" s="135" t="s">
        <v>3</v>
      </c>
      <c r="C10" s="137" t="s">
        <v>4</v>
      </c>
      <c r="D10" s="139" t="s">
        <v>5</v>
      </c>
      <c r="E10" s="140" t="s">
        <v>19</v>
      </c>
      <c r="F10" s="142" t="s">
        <v>7</v>
      </c>
      <c r="G10" s="144" t="s">
        <v>8</v>
      </c>
      <c r="H10" s="146" t="s">
        <v>9</v>
      </c>
      <c r="I10" s="146"/>
      <c r="J10" s="146"/>
      <c r="K10" s="146"/>
      <c r="L10" s="146"/>
      <c r="M10" s="147" t="s">
        <v>10</v>
      </c>
      <c r="N10" s="148"/>
      <c r="O10" s="140" t="s">
        <v>20</v>
      </c>
      <c r="P10" s="149" t="s">
        <v>3</v>
      </c>
      <c r="Q10" s="137" t="s">
        <v>4</v>
      </c>
      <c r="R10" s="139" t="s">
        <v>5</v>
      </c>
      <c r="S10" s="151" t="s">
        <v>6</v>
      </c>
      <c r="T10" s="142" t="s">
        <v>7</v>
      </c>
      <c r="U10" s="144" t="s">
        <v>8</v>
      </c>
      <c r="V10" s="146" t="s">
        <v>9</v>
      </c>
      <c r="W10" s="146"/>
      <c r="X10" s="146"/>
      <c r="Y10" s="146"/>
      <c r="Z10" s="146"/>
      <c r="AA10" s="147" t="s">
        <v>10</v>
      </c>
      <c r="AB10" s="148"/>
      <c r="AC10" s="140" t="s">
        <v>21</v>
      </c>
      <c r="AD10" s="140" t="s">
        <v>22</v>
      </c>
    </row>
    <row r="11" spans="1:30" ht="188.25" customHeight="1" x14ac:dyDescent="0.25">
      <c r="A11" s="134"/>
      <c r="B11" s="136"/>
      <c r="C11" s="138"/>
      <c r="D11" s="139"/>
      <c r="E11" s="141"/>
      <c r="F11" s="143"/>
      <c r="G11" s="145"/>
      <c r="H11" s="110" t="s">
        <v>102</v>
      </c>
      <c r="I11" s="110" t="s">
        <v>11</v>
      </c>
      <c r="J11" s="111" t="s">
        <v>12</v>
      </c>
      <c r="K11" s="111" t="s">
        <v>13</v>
      </c>
      <c r="L11" s="19" t="s">
        <v>14</v>
      </c>
      <c r="M11" s="111" t="s">
        <v>118</v>
      </c>
      <c r="N11" s="61" t="s">
        <v>16</v>
      </c>
      <c r="O11" s="141"/>
      <c r="P11" s="150"/>
      <c r="Q11" s="138"/>
      <c r="R11" s="139"/>
      <c r="S11" s="152"/>
      <c r="T11" s="143"/>
      <c r="U11" s="145"/>
      <c r="V11" s="110" t="s">
        <v>102</v>
      </c>
      <c r="W11" s="110" t="s">
        <v>11</v>
      </c>
      <c r="X11" s="111" t="s">
        <v>101</v>
      </c>
      <c r="Y11" s="111" t="s">
        <v>13</v>
      </c>
      <c r="Z11" s="19" t="s">
        <v>14</v>
      </c>
      <c r="AA11" s="111" t="s">
        <v>118</v>
      </c>
      <c r="AB11" s="61" t="s">
        <v>16</v>
      </c>
      <c r="AC11" s="141"/>
      <c r="AD11" s="141"/>
    </row>
    <row r="12" spans="1:30" x14ac:dyDescent="0.25">
      <c r="A12" s="21" t="s">
        <v>30</v>
      </c>
      <c r="B12" s="23">
        <v>1</v>
      </c>
      <c r="C12" s="24" t="s">
        <v>48</v>
      </c>
      <c r="D12" s="25" t="s">
        <v>49</v>
      </c>
      <c r="E12" s="26">
        <v>122994</v>
      </c>
      <c r="F12" s="108">
        <f>B12*E12</f>
        <v>122994</v>
      </c>
      <c r="G12" s="110"/>
      <c r="H12" s="110">
        <f>2525*17</f>
        <v>42925</v>
      </c>
      <c r="I12" s="110"/>
      <c r="J12" s="111"/>
      <c r="K12" s="111"/>
      <c r="L12" s="19"/>
      <c r="M12" s="111"/>
      <c r="N12" s="28">
        <f>F12*0.1</f>
        <v>12299.400000000001</v>
      </c>
      <c r="O12" s="40">
        <f>F12+G12+H12+I12+J12+K12+L12+M12+N12</f>
        <v>178218.4</v>
      </c>
      <c r="P12" s="23">
        <v>1</v>
      </c>
      <c r="Q12" s="24" t="s">
        <v>48</v>
      </c>
      <c r="R12" s="25" t="s">
        <v>49</v>
      </c>
      <c r="S12" s="26">
        <v>111845</v>
      </c>
      <c r="T12" s="80">
        <f>P12*S12</f>
        <v>111845</v>
      </c>
      <c r="U12" s="110"/>
      <c r="V12" s="110">
        <v>42500</v>
      </c>
      <c r="W12" s="81"/>
      <c r="X12" s="111"/>
      <c r="Y12" s="111"/>
      <c r="Z12" s="19"/>
      <c r="AA12" s="111"/>
      <c r="AB12" s="28">
        <f>T12*0.1</f>
        <v>11184.5</v>
      </c>
      <c r="AC12" s="82">
        <f>T12+U12+V12+W12+X12+Y12+Z12+AA12+AB12</f>
        <v>165529.5</v>
      </c>
      <c r="AD12" s="37">
        <f>O12-AC12</f>
        <v>12688.899999999994</v>
      </c>
    </row>
    <row r="13" spans="1:30" x14ac:dyDescent="0.25">
      <c r="A13" s="22" t="s">
        <v>31</v>
      </c>
      <c r="B13" s="23">
        <v>1</v>
      </c>
      <c r="C13" s="24" t="s">
        <v>48</v>
      </c>
      <c r="D13" s="24" t="s">
        <v>51</v>
      </c>
      <c r="E13" s="26">
        <v>116800</v>
      </c>
      <c r="F13" s="108">
        <f t="shared" ref="F13:F26" si="0">B13*E13</f>
        <v>116800</v>
      </c>
      <c r="G13" s="110"/>
      <c r="H13" s="110"/>
      <c r="I13" s="110"/>
      <c r="J13" s="111"/>
      <c r="K13" s="111"/>
      <c r="L13" s="19"/>
      <c r="M13" s="111"/>
      <c r="N13" s="28">
        <f t="shared" ref="N13:N26" si="1">F13*0.1</f>
        <v>11680</v>
      </c>
      <c r="O13" s="40">
        <f t="shared" ref="O13:O26" si="2">F13+G13+H13+I13+J13+K13+L13+M13+N13</f>
        <v>128480</v>
      </c>
      <c r="P13" s="23">
        <v>1</v>
      </c>
      <c r="Q13" s="24" t="s">
        <v>48</v>
      </c>
      <c r="R13" s="24" t="s">
        <v>51</v>
      </c>
      <c r="S13" s="26">
        <v>100519</v>
      </c>
      <c r="T13" s="80">
        <v>106182</v>
      </c>
      <c r="U13" s="110"/>
      <c r="V13" s="110"/>
      <c r="W13" s="81"/>
      <c r="X13" s="111"/>
      <c r="Y13" s="111"/>
      <c r="Z13" s="19"/>
      <c r="AA13" s="111"/>
      <c r="AB13" s="28">
        <f t="shared" ref="AB13:AB26" si="3">T13*0.1</f>
        <v>10618.2</v>
      </c>
      <c r="AC13" s="82">
        <f t="shared" ref="AC13:AC67" si="4">T13+U13+V13+W13+X13+Y13+Z13+AA13+AB13</f>
        <v>116800.2</v>
      </c>
      <c r="AD13" s="37">
        <f t="shared" ref="AD13:AD76" si="5">O13-AC13</f>
        <v>11679.800000000003</v>
      </c>
    </row>
    <row r="14" spans="1:30" ht="24.75" x14ac:dyDescent="0.25">
      <c r="A14" s="22" t="s">
        <v>32</v>
      </c>
      <c r="B14" s="23">
        <v>1</v>
      </c>
      <c r="C14" s="27" t="s">
        <v>56</v>
      </c>
      <c r="D14" s="24" t="s">
        <v>51</v>
      </c>
      <c r="E14" s="26">
        <v>101758</v>
      </c>
      <c r="F14" s="108">
        <f t="shared" si="0"/>
        <v>101758</v>
      </c>
      <c r="G14" s="110"/>
      <c r="H14" s="110"/>
      <c r="I14" s="110"/>
      <c r="J14" s="111"/>
      <c r="K14" s="111"/>
      <c r="L14" s="19"/>
      <c r="M14" s="111"/>
      <c r="N14" s="28">
        <f t="shared" si="1"/>
        <v>10175.800000000001</v>
      </c>
      <c r="O14" s="40">
        <f t="shared" si="2"/>
        <v>111933.8</v>
      </c>
      <c r="P14" s="23">
        <v>1</v>
      </c>
      <c r="Q14" s="24" t="s">
        <v>48</v>
      </c>
      <c r="R14" s="24" t="s">
        <v>51</v>
      </c>
      <c r="S14" s="26">
        <v>100519</v>
      </c>
      <c r="T14" s="80">
        <f t="shared" ref="T14:T50" si="6">P14*S14</f>
        <v>100519</v>
      </c>
      <c r="U14" s="110"/>
      <c r="V14" s="110"/>
      <c r="W14" s="81"/>
      <c r="X14" s="111"/>
      <c r="Y14" s="111"/>
      <c r="Z14" s="19"/>
      <c r="AA14" s="111"/>
      <c r="AB14" s="28">
        <f t="shared" si="3"/>
        <v>10051.900000000001</v>
      </c>
      <c r="AC14" s="82">
        <f t="shared" si="4"/>
        <v>110570.9</v>
      </c>
      <c r="AD14" s="37">
        <f t="shared" si="5"/>
        <v>1362.9000000000087</v>
      </c>
    </row>
    <row r="15" spans="1:30" ht="24.75" customHeight="1" x14ac:dyDescent="0.25">
      <c r="A15" s="22" t="s">
        <v>33</v>
      </c>
      <c r="B15" s="23">
        <v>1</v>
      </c>
      <c r="C15" s="24" t="s">
        <v>48</v>
      </c>
      <c r="D15" s="24" t="s">
        <v>51</v>
      </c>
      <c r="E15" s="26">
        <v>116800</v>
      </c>
      <c r="F15" s="108">
        <f t="shared" si="0"/>
        <v>116800</v>
      </c>
      <c r="G15" s="110"/>
      <c r="H15" s="110"/>
      <c r="I15" s="110"/>
      <c r="J15" s="111"/>
      <c r="K15" s="111"/>
      <c r="L15" s="19"/>
      <c r="M15" s="111"/>
      <c r="N15" s="28">
        <f t="shared" si="1"/>
        <v>11680</v>
      </c>
      <c r="O15" s="40">
        <f t="shared" si="2"/>
        <v>128480</v>
      </c>
      <c r="P15" s="23">
        <v>1</v>
      </c>
      <c r="Q15" s="24" t="s">
        <v>48</v>
      </c>
      <c r="R15" s="24" t="s">
        <v>51</v>
      </c>
      <c r="S15" s="26">
        <v>100519</v>
      </c>
      <c r="T15" s="80">
        <f t="shared" si="6"/>
        <v>100519</v>
      </c>
      <c r="U15" s="110"/>
      <c r="V15" s="110"/>
      <c r="W15" s="81"/>
      <c r="X15" s="111"/>
      <c r="Y15" s="111"/>
      <c r="Z15" s="19"/>
      <c r="AA15" s="111"/>
      <c r="AB15" s="28">
        <f t="shared" si="3"/>
        <v>10051.900000000001</v>
      </c>
      <c r="AC15" s="82">
        <f t="shared" si="4"/>
        <v>110570.9</v>
      </c>
      <c r="AD15" s="37">
        <f t="shared" si="5"/>
        <v>17909.100000000006</v>
      </c>
    </row>
    <row r="16" spans="1:30" ht="24.75" x14ac:dyDescent="0.25">
      <c r="A16" s="22" t="s">
        <v>136</v>
      </c>
      <c r="B16" s="23">
        <v>1</v>
      </c>
      <c r="C16" s="24" t="s">
        <v>54</v>
      </c>
      <c r="D16" s="24" t="s">
        <v>51</v>
      </c>
      <c r="E16" s="26">
        <v>116800</v>
      </c>
      <c r="F16" s="108">
        <f t="shared" si="0"/>
        <v>116800</v>
      </c>
      <c r="G16" s="110"/>
      <c r="H16" s="110"/>
      <c r="I16" s="110"/>
      <c r="J16" s="111"/>
      <c r="K16" s="111"/>
      <c r="L16" s="19"/>
      <c r="M16" s="111"/>
      <c r="N16" s="28">
        <f t="shared" si="1"/>
        <v>11680</v>
      </c>
      <c r="O16" s="40">
        <f t="shared" si="2"/>
        <v>128480</v>
      </c>
      <c r="P16" s="23">
        <v>1</v>
      </c>
      <c r="Q16" s="24" t="s">
        <v>54</v>
      </c>
      <c r="R16" s="24" t="s">
        <v>51</v>
      </c>
      <c r="S16" s="26">
        <v>100519</v>
      </c>
      <c r="T16" s="80">
        <f t="shared" si="6"/>
        <v>100519</v>
      </c>
      <c r="U16" s="110"/>
      <c r="V16" s="110"/>
      <c r="W16" s="81"/>
      <c r="X16" s="111"/>
      <c r="Y16" s="111"/>
      <c r="Z16" s="19"/>
      <c r="AA16" s="111"/>
      <c r="AB16" s="28">
        <f t="shared" si="3"/>
        <v>10051.900000000001</v>
      </c>
      <c r="AC16" s="82">
        <f t="shared" si="4"/>
        <v>110570.9</v>
      </c>
      <c r="AD16" s="37">
        <f t="shared" si="5"/>
        <v>17909.100000000006</v>
      </c>
    </row>
    <row r="17" spans="1:30" ht="24.75" x14ac:dyDescent="0.25">
      <c r="A17" s="22" t="s">
        <v>137</v>
      </c>
      <c r="B17" s="23">
        <v>1</v>
      </c>
      <c r="C17" s="27" t="s">
        <v>53</v>
      </c>
      <c r="D17" s="24" t="s">
        <v>51</v>
      </c>
      <c r="E17" s="26">
        <v>104766</v>
      </c>
      <c r="F17" s="108">
        <f t="shared" si="0"/>
        <v>104766</v>
      </c>
      <c r="G17" s="110"/>
      <c r="H17" s="110"/>
      <c r="I17" s="110"/>
      <c r="J17" s="111"/>
      <c r="K17" s="111"/>
      <c r="L17" s="19"/>
      <c r="M17" s="111"/>
      <c r="N17" s="28">
        <f t="shared" si="1"/>
        <v>10476.6</v>
      </c>
      <c r="O17" s="40">
        <f t="shared" si="2"/>
        <v>115242.6</v>
      </c>
      <c r="P17" s="23">
        <v>1</v>
      </c>
      <c r="Q17" s="27" t="s">
        <v>53</v>
      </c>
      <c r="R17" s="24" t="s">
        <v>51</v>
      </c>
      <c r="S17" s="26">
        <v>95210</v>
      </c>
      <c r="T17" s="80">
        <f t="shared" si="6"/>
        <v>95210</v>
      </c>
      <c r="U17" s="110"/>
      <c r="V17" s="110"/>
      <c r="W17" s="81"/>
      <c r="X17" s="111"/>
      <c r="Y17" s="111"/>
      <c r="Z17" s="19"/>
      <c r="AA17" s="111"/>
      <c r="AB17" s="28">
        <f t="shared" si="3"/>
        <v>9521</v>
      </c>
      <c r="AC17" s="82">
        <f t="shared" si="4"/>
        <v>104731</v>
      </c>
      <c r="AD17" s="37">
        <f t="shared" si="5"/>
        <v>10511.600000000006</v>
      </c>
    </row>
    <row r="18" spans="1:30" ht="24.75" x14ac:dyDescent="0.25">
      <c r="A18" s="22" t="s">
        <v>34</v>
      </c>
      <c r="B18" s="23">
        <v>1</v>
      </c>
      <c r="C18" s="27" t="s">
        <v>56</v>
      </c>
      <c r="D18" s="24" t="s">
        <v>51</v>
      </c>
      <c r="E18" s="26">
        <v>101758</v>
      </c>
      <c r="F18" s="108">
        <f t="shared" si="0"/>
        <v>101758</v>
      </c>
      <c r="G18" s="110"/>
      <c r="H18" s="110"/>
      <c r="I18" s="110"/>
      <c r="J18" s="111"/>
      <c r="K18" s="111"/>
      <c r="L18" s="19"/>
      <c r="M18" s="111"/>
      <c r="N18" s="28">
        <f t="shared" si="1"/>
        <v>10175.800000000001</v>
      </c>
      <c r="O18" s="40">
        <f t="shared" si="2"/>
        <v>111933.8</v>
      </c>
      <c r="P18" s="23">
        <v>1</v>
      </c>
      <c r="Q18" s="27" t="s">
        <v>55</v>
      </c>
      <c r="R18" s="24" t="s">
        <v>51</v>
      </c>
      <c r="S18" s="26">
        <v>97864</v>
      </c>
      <c r="T18" s="80">
        <f t="shared" si="6"/>
        <v>97864</v>
      </c>
      <c r="U18" s="110"/>
      <c r="V18" s="110"/>
      <c r="W18" s="81"/>
      <c r="X18" s="111"/>
      <c r="Y18" s="111"/>
      <c r="Z18" s="19"/>
      <c r="AA18" s="111"/>
      <c r="AB18" s="28">
        <f t="shared" si="3"/>
        <v>9786.4</v>
      </c>
      <c r="AC18" s="82">
        <f t="shared" si="4"/>
        <v>107650.4</v>
      </c>
      <c r="AD18" s="37">
        <f t="shared" si="5"/>
        <v>4283.4000000000087</v>
      </c>
    </row>
    <row r="19" spans="1:30" ht="31.5" customHeight="1" x14ac:dyDescent="0.25">
      <c r="A19" s="22" t="s">
        <v>36</v>
      </c>
      <c r="B19" s="23">
        <v>1</v>
      </c>
      <c r="C19" s="27" t="s">
        <v>55</v>
      </c>
      <c r="D19" s="24" t="s">
        <v>57</v>
      </c>
      <c r="E19" s="26">
        <v>96980</v>
      </c>
      <c r="F19" s="108">
        <f t="shared" si="0"/>
        <v>96980</v>
      </c>
      <c r="G19" s="110"/>
      <c r="H19" s="110"/>
      <c r="I19" s="110"/>
      <c r="J19" s="111"/>
      <c r="K19" s="111"/>
      <c r="L19" s="19"/>
      <c r="M19" s="111"/>
      <c r="N19" s="28">
        <f t="shared" si="1"/>
        <v>9698</v>
      </c>
      <c r="O19" s="40">
        <f t="shared" si="2"/>
        <v>106678</v>
      </c>
      <c r="P19" s="23">
        <v>1</v>
      </c>
      <c r="Q19" s="27" t="s">
        <v>55</v>
      </c>
      <c r="R19" s="24" t="s">
        <v>57</v>
      </c>
      <c r="S19" s="26">
        <v>85123</v>
      </c>
      <c r="T19" s="80">
        <f t="shared" si="6"/>
        <v>85123</v>
      </c>
      <c r="U19" s="110"/>
      <c r="V19" s="110"/>
      <c r="W19" s="81"/>
      <c r="X19" s="111"/>
      <c r="Y19" s="111"/>
      <c r="Z19" s="19"/>
      <c r="AA19" s="111"/>
      <c r="AB19" s="28">
        <f t="shared" si="3"/>
        <v>8512.3000000000011</v>
      </c>
      <c r="AC19" s="82">
        <f t="shared" si="4"/>
        <v>93635.3</v>
      </c>
      <c r="AD19" s="37">
        <f t="shared" si="5"/>
        <v>13042.699999999997</v>
      </c>
    </row>
    <row r="20" spans="1:30" x14ac:dyDescent="0.25">
      <c r="A20" s="22" t="s">
        <v>37</v>
      </c>
      <c r="B20" s="23">
        <v>1</v>
      </c>
      <c r="C20" s="24" t="s">
        <v>48</v>
      </c>
      <c r="D20" s="24" t="s">
        <v>57</v>
      </c>
      <c r="E20" s="26">
        <v>105297</v>
      </c>
      <c r="F20" s="108">
        <f t="shared" si="0"/>
        <v>105297</v>
      </c>
      <c r="G20" s="110"/>
      <c r="H20" s="110"/>
      <c r="I20" s="110"/>
      <c r="J20" s="111"/>
      <c r="K20" s="111"/>
      <c r="L20" s="19"/>
      <c r="M20" s="111"/>
      <c r="N20" s="28">
        <f t="shared" si="1"/>
        <v>10529.7</v>
      </c>
      <c r="O20" s="40">
        <f t="shared" si="2"/>
        <v>115826.7</v>
      </c>
      <c r="P20" s="23">
        <v>1</v>
      </c>
      <c r="Q20" s="24" t="s">
        <v>48</v>
      </c>
      <c r="R20" s="24" t="s">
        <v>57</v>
      </c>
      <c r="S20" s="26">
        <v>92378</v>
      </c>
      <c r="T20" s="80">
        <f t="shared" si="6"/>
        <v>92378</v>
      </c>
      <c r="U20" s="110"/>
      <c r="V20" s="110"/>
      <c r="W20" s="81"/>
      <c r="X20" s="111"/>
      <c r="Y20" s="111"/>
      <c r="Z20" s="19"/>
      <c r="AA20" s="111"/>
      <c r="AB20" s="28">
        <f t="shared" si="3"/>
        <v>9237.8000000000011</v>
      </c>
      <c r="AC20" s="82">
        <f t="shared" si="4"/>
        <v>101615.8</v>
      </c>
      <c r="AD20" s="37">
        <f t="shared" si="5"/>
        <v>14210.899999999994</v>
      </c>
    </row>
    <row r="21" spans="1:30" x14ac:dyDescent="0.25">
      <c r="A21" s="22" t="s">
        <v>38</v>
      </c>
      <c r="B21" s="23">
        <v>1</v>
      </c>
      <c r="C21" s="24" t="s">
        <v>48</v>
      </c>
      <c r="D21" s="24" t="s">
        <v>57</v>
      </c>
      <c r="E21" s="26">
        <v>105297</v>
      </c>
      <c r="F21" s="108">
        <f t="shared" si="0"/>
        <v>105297</v>
      </c>
      <c r="G21" s="110"/>
      <c r="H21" s="110"/>
      <c r="I21" s="110"/>
      <c r="J21" s="111"/>
      <c r="K21" s="111"/>
      <c r="L21" s="19"/>
      <c r="M21" s="111"/>
      <c r="N21" s="28">
        <f t="shared" si="1"/>
        <v>10529.7</v>
      </c>
      <c r="O21" s="40">
        <f t="shared" si="2"/>
        <v>115826.7</v>
      </c>
      <c r="P21" s="23">
        <v>1</v>
      </c>
      <c r="Q21" s="24" t="s">
        <v>48</v>
      </c>
      <c r="R21" s="24" t="s">
        <v>57</v>
      </c>
      <c r="S21" s="26">
        <v>92378</v>
      </c>
      <c r="T21" s="80">
        <f t="shared" si="6"/>
        <v>92378</v>
      </c>
      <c r="U21" s="110"/>
      <c r="V21" s="110"/>
      <c r="W21" s="81"/>
      <c r="X21" s="111"/>
      <c r="Y21" s="111"/>
      <c r="Z21" s="19"/>
      <c r="AA21" s="111"/>
      <c r="AB21" s="28">
        <f t="shared" si="3"/>
        <v>9237.8000000000011</v>
      </c>
      <c r="AC21" s="82">
        <f t="shared" si="4"/>
        <v>101615.8</v>
      </c>
      <c r="AD21" s="37">
        <f t="shared" si="5"/>
        <v>14210.899999999994</v>
      </c>
    </row>
    <row r="22" spans="1:30" x14ac:dyDescent="0.25">
      <c r="A22" s="22" t="s">
        <v>39</v>
      </c>
      <c r="B22" s="23">
        <v>1</v>
      </c>
      <c r="C22" s="27" t="s">
        <v>56</v>
      </c>
      <c r="D22" s="24" t="s">
        <v>57</v>
      </c>
      <c r="E22" s="26">
        <v>91847</v>
      </c>
      <c r="F22" s="108">
        <f t="shared" si="0"/>
        <v>91847</v>
      </c>
      <c r="G22" s="110"/>
      <c r="H22" s="110"/>
      <c r="I22" s="110"/>
      <c r="J22" s="111"/>
      <c r="K22" s="111"/>
      <c r="L22" s="19"/>
      <c r="M22" s="111"/>
      <c r="N22" s="28">
        <f t="shared" si="1"/>
        <v>9184.7000000000007</v>
      </c>
      <c r="O22" s="40">
        <f t="shared" si="2"/>
        <v>101031.7</v>
      </c>
      <c r="P22" s="23">
        <v>1</v>
      </c>
      <c r="Q22" s="27" t="s">
        <v>58</v>
      </c>
      <c r="R22" s="24" t="s">
        <v>57</v>
      </c>
      <c r="S22" s="26">
        <v>78398</v>
      </c>
      <c r="T22" s="80">
        <f t="shared" si="6"/>
        <v>78398</v>
      </c>
      <c r="U22" s="110"/>
      <c r="V22" s="110"/>
      <c r="W22" s="81"/>
      <c r="X22" s="111"/>
      <c r="Y22" s="111"/>
      <c r="Z22" s="19"/>
      <c r="AA22" s="111"/>
      <c r="AB22" s="28">
        <f t="shared" si="3"/>
        <v>7839.8</v>
      </c>
      <c r="AC22" s="82">
        <f t="shared" si="4"/>
        <v>86237.8</v>
      </c>
      <c r="AD22" s="37">
        <f t="shared" si="5"/>
        <v>14793.899999999994</v>
      </c>
    </row>
    <row r="23" spans="1:30" x14ac:dyDescent="0.25">
      <c r="A23" s="22" t="s">
        <v>40</v>
      </c>
      <c r="B23" s="23">
        <v>1</v>
      </c>
      <c r="C23" s="24" t="s">
        <v>50</v>
      </c>
      <c r="D23" s="24" t="s">
        <v>57</v>
      </c>
      <c r="E23" s="26">
        <v>99634</v>
      </c>
      <c r="F23" s="108">
        <f t="shared" si="0"/>
        <v>99634</v>
      </c>
      <c r="G23" s="110"/>
      <c r="H23" s="110"/>
      <c r="I23" s="110"/>
      <c r="J23" s="111"/>
      <c r="K23" s="111"/>
      <c r="L23" s="19"/>
      <c r="M23" s="111"/>
      <c r="N23" s="28">
        <f t="shared" si="1"/>
        <v>9963.4000000000015</v>
      </c>
      <c r="O23" s="40">
        <f t="shared" si="2"/>
        <v>109597.4</v>
      </c>
      <c r="P23" s="23">
        <v>1</v>
      </c>
      <c r="Q23" s="24" t="s">
        <v>50</v>
      </c>
      <c r="R23" s="24" t="s">
        <v>57</v>
      </c>
      <c r="S23" s="26">
        <v>87423</v>
      </c>
      <c r="T23" s="80">
        <f t="shared" si="6"/>
        <v>87423</v>
      </c>
      <c r="U23" s="110"/>
      <c r="V23" s="110"/>
      <c r="W23" s="81"/>
      <c r="X23" s="111"/>
      <c r="Y23" s="111"/>
      <c r="Z23" s="19"/>
      <c r="AA23" s="111"/>
      <c r="AB23" s="28">
        <f t="shared" si="3"/>
        <v>8742.3000000000011</v>
      </c>
      <c r="AC23" s="82">
        <f t="shared" si="4"/>
        <v>96165.3</v>
      </c>
      <c r="AD23" s="37">
        <f t="shared" si="5"/>
        <v>13432.099999999991</v>
      </c>
    </row>
    <row r="24" spans="1:30" ht="24.75" x14ac:dyDescent="0.25">
      <c r="A24" s="22" t="s">
        <v>44</v>
      </c>
      <c r="B24" s="23">
        <v>1</v>
      </c>
      <c r="C24" s="27" t="s">
        <v>50</v>
      </c>
      <c r="D24" s="24" t="s">
        <v>57</v>
      </c>
      <c r="E24" s="26">
        <v>99634</v>
      </c>
      <c r="F24" s="108">
        <f t="shared" si="0"/>
        <v>99634</v>
      </c>
      <c r="G24" s="110"/>
      <c r="H24" s="110">
        <f>2525*17</f>
        <v>42925</v>
      </c>
      <c r="I24" s="110"/>
      <c r="J24" s="111"/>
      <c r="K24" s="111"/>
      <c r="L24" s="19"/>
      <c r="M24" s="111"/>
      <c r="N24" s="28">
        <f t="shared" si="1"/>
        <v>9963.4000000000015</v>
      </c>
      <c r="O24" s="40">
        <f t="shared" si="2"/>
        <v>152522.4</v>
      </c>
      <c r="P24" s="23">
        <v>1</v>
      </c>
      <c r="Q24" s="24" t="s">
        <v>50</v>
      </c>
      <c r="R24" s="24" t="s">
        <v>57</v>
      </c>
      <c r="S24" s="26">
        <v>87423</v>
      </c>
      <c r="T24" s="80">
        <f t="shared" si="6"/>
        <v>87423</v>
      </c>
      <c r="U24" s="110"/>
      <c r="V24" s="110">
        <v>42500</v>
      </c>
      <c r="W24" s="81"/>
      <c r="X24" s="111"/>
      <c r="Y24" s="111"/>
      <c r="Z24" s="19"/>
      <c r="AA24" s="111"/>
      <c r="AB24" s="28">
        <f t="shared" si="3"/>
        <v>8742.3000000000011</v>
      </c>
      <c r="AC24" s="82">
        <f t="shared" si="4"/>
        <v>138665.29999999999</v>
      </c>
      <c r="AD24" s="37">
        <f t="shared" si="5"/>
        <v>13857.100000000006</v>
      </c>
    </row>
    <row r="25" spans="1:30" x14ac:dyDescent="0.25">
      <c r="A25" s="22" t="s">
        <v>45</v>
      </c>
      <c r="B25" s="23">
        <v>1</v>
      </c>
      <c r="C25" s="27" t="s">
        <v>56</v>
      </c>
      <c r="D25" s="24" t="s">
        <v>59</v>
      </c>
      <c r="E25" s="26">
        <v>97510</v>
      </c>
      <c r="F25" s="108">
        <f t="shared" si="0"/>
        <v>97510</v>
      </c>
      <c r="G25" s="110"/>
      <c r="H25" s="110"/>
      <c r="I25" s="110"/>
      <c r="J25" s="111"/>
      <c r="K25" s="111"/>
      <c r="L25" s="19"/>
      <c r="M25" s="111"/>
      <c r="N25" s="28">
        <f t="shared" si="1"/>
        <v>9751</v>
      </c>
      <c r="O25" s="40">
        <f t="shared" si="2"/>
        <v>107261</v>
      </c>
      <c r="P25" s="23">
        <v>1</v>
      </c>
      <c r="Q25" s="27" t="s">
        <v>56</v>
      </c>
      <c r="R25" s="24" t="s">
        <v>59</v>
      </c>
      <c r="S25" s="26">
        <v>88662</v>
      </c>
      <c r="T25" s="80">
        <f t="shared" si="6"/>
        <v>88662</v>
      </c>
      <c r="U25" s="110"/>
      <c r="V25" s="110"/>
      <c r="W25" s="81"/>
      <c r="X25" s="111"/>
      <c r="Y25" s="111"/>
      <c r="Z25" s="19"/>
      <c r="AA25" s="111"/>
      <c r="AB25" s="28">
        <f t="shared" si="3"/>
        <v>8866.2000000000007</v>
      </c>
      <c r="AC25" s="82">
        <f t="shared" si="4"/>
        <v>97528.2</v>
      </c>
      <c r="AD25" s="37">
        <f t="shared" si="5"/>
        <v>9732.8000000000029</v>
      </c>
    </row>
    <row r="26" spans="1:30" ht="15.75" thickBot="1" x14ac:dyDescent="0.3">
      <c r="A26" s="31" t="s">
        <v>46</v>
      </c>
      <c r="B26" s="32">
        <v>1</v>
      </c>
      <c r="C26" s="83" t="s">
        <v>50</v>
      </c>
      <c r="D26" s="33" t="s">
        <v>59</v>
      </c>
      <c r="E26" s="34">
        <v>105828</v>
      </c>
      <c r="F26" s="35">
        <f t="shared" si="0"/>
        <v>105828</v>
      </c>
      <c r="G26" s="50"/>
      <c r="H26" s="50"/>
      <c r="I26" s="50"/>
      <c r="J26" s="109"/>
      <c r="K26" s="109"/>
      <c r="L26" s="51"/>
      <c r="M26" s="109"/>
      <c r="N26" s="41">
        <f t="shared" si="1"/>
        <v>10582.800000000001</v>
      </c>
      <c r="O26" s="62">
        <f t="shared" si="2"/>
        <v>116410.8</v>
      </c>
      <c r="P26" s="32">
        <v>1</v>
      </c>
      <c r="Q26" s="83" t="s">
        <v>50</v>
      </c>
      <c r="R26" s="33" t="s">
        <v>59</v>
      </c>
      <c r="S26" s="34">
        <v>96272</v>
      </c>
      <c r="T26" s="84">
        <f t="shared" si="6"/>
        <v>96272</v>
      </c>
      <c r="U26" s="50"/>
      <c r="V26" s="50"/>
      <c r="W26" s="85"/>
      <c r="X26" s="109"/>
      <c r="Y26" s="109"/>
      <c r="Z26" s="51"/>
      <c r="AA26" s="109"/>
      <c r="AB26" s="41">
        <f t="shared" si="3"/>
        <v>9627.2000000000007</v>
      </c>
      <c r="AC26" s="86">
        <f t="shared" si="4"/>
        <v>105899.2</v>
      </c>
      <c r="AD26" s="42">
        <f t="shared" si="5"/>
        <v>10511.600000000006</v>
      </c>
    </row>
    <row r="27" spans="1:30" ht="15.75" thickBot="1" x14ac:dyDescent="0.3">
      <c r="A27" s="52" t="s">
        <v>24</v>
      </c>
      <c r="B27" s="49">
        <f t="shared" ref="B27:H27" si="7">SUM(B12:B26)</f>
        <v>15</v>
      </c>
      <c r="C27" s="63"/>
      <c r="D27" s="17"/>
      <c r="E27" s="87">
        <f t="shared" si="7"/>
        <v>1583703</v>
      </c>
      <c r="F27" s="87">
        <f t="shared" si="7"/>
        <v>1583703</v>
      </c>
      <c r="G27" s="87">
        <f t="shared" si="7"/>
        <v>0</v>
      </c>
      <c r="H27" s="87">
        <f t="shared" si="7"/>
        <v>85850</v>
      </c>
      <c r="I27" s="87"/>
      <c r="J27" s="87">
        <f t="shared" ref="J27:AC27" si="8">SUM(J12:J26)</f>
        <v>0</v>
      </c>
      <c r="K27" s="87">
        <f t="shared" si="8"/>
        <v>0</v>
      </c>
      <c r="L27" s="87">
        <f t="shared" si="8"/>
        <v>0</v>
      </c>
      <c r="M27" s="87">
        <f t="shared" si="8"/>
        <v>0</v>
      </c>
      <c r="N27" s="87">
        <f t="shared" si="8"/>
        <v>158370.29999999999</v>
      </c>
      <c r="O27" s="87">
        <f t="shared" si="8"/>
        <v>1827923.2999999998</v>
      </c>
      <c r="P27" s="17">
        <f t="shared" si="8"/>
        <v>15</v>
      </c>
      <c r="Q27" s="17">
        <f t="shared" si="8"/>
        <v>0</v>
      </c>
      <c r="R27" s="17">
        <f t="shared" si="8"/>
        <v>0</v>
      </c>
      <c r="S27" s="17">
        <f t="shared" si="8"/>
        <v>1415052</v>
      </c>
      <c r="T27" s="17">
        <f t="shared" si="8"/>
        <v>1420715</v>
      </c>
      <c r="U27" s="17">
        <f t="shared" si="8"/>
        <v>0</v>
      </c>
      <c r="V27" s="17">
        <f t="shared" si="8"/>
        <v>85000</v>
      </c>
      <c r="W27" s="17">
        <f t="shared" si="8"/>
        <v>0</v>
      </c>
      <c r="X27" s="17">
        <f t="shared" si="8"/>
        <v>0</v>
      </c>
      <c r="Y27" s="17">
        <f t="shared" si="8"/>
        <v>0</v>
      </c>
      <c r="Z27" s="17">
        <f t="shared" si="8"/>
        <v>0</v>
      </c>
      <c r="AA27" s="17">
        <f t="shared" si="8"/>
        <v>0</v>
      </c>
      <c r="AB27" s="17">
        <f t="shared" si="8"/>
        <v>142071.50000000003</v>
      </c>
      <c r="AC27" s="87">
        <f t="shared" si="8"/>
        <v>1647786.5000000002</v>
      </c>
      <c r="AD27" s="46">
        <f t="shared" si="5"/>
        <v>180136.79999999958</v>
      </c>
    </row>
    <row r="28" spans="1:30" x14ac:dyDescent="0.25">
      <c r="A28" s="47" t="s">
        <v>62</v>
      </c>
      <c r="B28" s="92">
        <v>0.5</v>
      </c>
      <c r="C28" s="100" t="s">
        <v>54</v>
      </c>
      <c r="D28" s="90" t="s">
        <v>63</v>
      </c>
      <c r="E28" s="43">
        <v>91317</v>
      </c>
      <c r="F28" s="43">
        <f t="shared" ref="F28:F50" si="9">E28*B28</f>
        <v>45658.5</v>
      </c>
      <c r="G28" s="64"/>
      <c r="H28" s="64"/>
      <c r="I28" s="64"/>
      <c r="J28" s="64"/>
      <c r="K28" s="64"/>
      <c r="L28" s="64"/>
      <c r="M28" s="64"/>
      <c r="N28" s="44">
        <f t="shared" ref="N28:N50" si="10">F28*0.1</f>
        <v>4565.8500000000004</v>
      </c>
      <c r="O28" s="65">
        <f t="shared" ref="O28:O50" si="11">F28+G28+H28+I28+J28+K28+L28+M28+N28</f>
        <v>50224.35</v>
      </c>
      <c r="P28" s="88">
        <v>0.25</v>
      </c>
      <c r="Q28" s="100" t="s">
        <v>54</v>
      </c>
      <c r="R28" s="90" t="s">
        <v>63</v>
      </c>
      <c r="S28" s="43">
        <v>74504</v>
      </c>
      <c r="T28" s="91">
        <f t="shared" si="6"/>
        <v>18626</v>
      </c>
      <c r="U28" s="64"/>
      <c r="V28" s="64"/>
      <c r="W28" s="64"/>
      <c r="X28" s="64"/>
      <c r="Y28" s="64"/>
      <c r="Z28" s="64"/>
      <c r="AA28" s="64"/>
      <c r="AB28" s="44">
        <f t="shared" ref="AB28:AB50" si="12">T28*0.1</f>
        <v>1862.6000000000001</v>
      </c>
      <c r="AC28" s="82">
        <f t="shared" si="4"/>
        <v>20488.599999999999</v>
      </c>
      <c r="AD28" s="37">
        <f t="shared" si="5"/>
        <v>29735.75</v>
      </c>
    </row>
    <row r="29" spans="1:30" x14ac:dyDescent="0.25">
      <c r="A29" s="22" t="s">
        <v>62</v>
      </c>
      <c r="B29" s="23">
        <v>0.5</v>
      </c>
      <c r="C29" s="27" t="s">
        <v>50</v>
      </c>
      <c r="D29" s="24" t="s">
        <v>63</v>
      </c>
      <c r="E29" s="26">
        <v>87954</v>
      </c>
      <c r="F29" s="26">
        <f t="shared" si="9"/>
        <v>43977</v>
      </c>
      <c r="G29" s="39"/>
      <c r="H29" s="39"/>
      <c r="I29" s="39"/>
      <c r="J29" s="39"/>
      <c r="K29" s="39"/>
      <c r="L29" s="39"/>
      <c r="M29" s="39"/>
      <c r="N29" s="28">
        <f t="shared" si="10"/>
        <v>4397.7</v>
      </c>
      <c r="O29" s="40">
        <f t="shared" si="11"/>
        <v>48374.7</v>
      </c>
      <c r="P29" s="23">
        <v>0.25</v>
      </c>
      <c r="Q29" s="27" t="s">
        <v>50</v>
      </c>
      <c r="R29" s="24" t="s">
        <v>63</v>
      </c>
      <c r="S29" s="26">
        <v>71673</v>
      </c>
      <c r="T29" s="91">
        <f t="shared" si="6"/>
        <v>17918.25</v>
      </c>
      <c r="U29" s="39"/>
      <c r="V29" s="39"/>
      <c r="W29" s="39"/>
      <c r="X29" s="39"/>
      <c r="Y29" s="39"/>
      <c r="Z29" s="39"/>
      <c r="AA29" s="39"/>
      <c r="AB29" s="28">
        <f t="shared" si="12"/>
        <v>1791.825</v>
      </c>
      <c r="AC29" s="82">
        <f t="shared" si="4"/>
        <v>19710.075000000001</v>
      </c>
      <c r="AD29" s="37">
        <f t="shared" si="5"/>
        <v>28664.624999999996</v>
      </c>
    </row>
    <row r="30" spans="1:30" x14ac:dyDescent="0.25">
      <c r="A30" s="22" t="s">
        <v>62</v>
      </c>
      <c r="B30" s="23">
        <v>0.5</v>
      </c>
      <c r="C30" s="27" t="s">
        <v>77</v>
      </c>
      <c r="D30" s="24" t="s">
        <v>63</v>
      </c>
      <c r="E30" s="26">
        <v>83176</v>
      </c>
      <c r="F30" s="26">
        <f t="shared" si="9"/>
        <v>41588</v>
      </c>
      <c r="G30" s="39"/>
      <c r="H30" s="39"/>
      <c r="I30" s="39"/>
      <c r="J30" s="39"/>
      <c r="K30" s="39"/>
      <c r="L30" s="39"/>
      <c r="M30" s="39"/>
      <c r="N30" s="28">
        <f t="shared" si="10"/>
        <v>4158.8</v>
      </c>
      <c r="O30" s="40">
        <f t="shared" si="11"/>
        <v>45746.8</v>
      </c>
      <c r="P30" s="23">
        <v>1</v>
      </c>
      <c r="Q30" s="27" t="s">
        <v>82</v>
      </c>
      <c r="R30" s="24" t="s">
        <v>63</v>
      </c>
      <c r="S30" s="26">
        <v>69018</v>
      </c>
      <c r="T30" s="80">
        <f t="shared" si="6"/>
        <v>69018</v>
      </c>
      <c r="U30" s="39"/>
      <c r="V30" s="39"/>
      <c r="W30" s="39"/>
      <c r="X30" s="39"/>
      <c r="Y30" s="39"/>
      <c r="Z30" s="39"/>
      <c r="AA30" s="39"/>
      <c r="AB30" s="28">
        <f t="shared" si="12"/>
        <v>6901.8</v>
      </c>
      <c r="AC30" s="82">
        <f t="shared" si="4"/>
        <v>75919.8</v>
      </c>
      <c r="AD30" s="37">
        <f t="shared" si="5"/>
        <v>-30173</v>
      </c>
    </row>
    <row r="31" spans="1:30" x14ac:dyDescent="0.25">
      <c r="A31" s="22" t="s">
        <v>65</v>
      </c>
      <c r="B31" s="23">
        <v>1.5</v>
      </c>
      <c r="C31" s="27" t="s">
        <v>70</v>
      </c>
      <c r="D31" s="24" t="s">
        <v>66</v>
      </c>
      <c r="E31" s="26">
        <v>63355</v>
      </c>
      <c r="F31" s="26">
        <f>E31*B31</f>
        <v>95032.5</v>
      </c>
      <c r="G31" s="39"/>
      <c r="H31" s="39"/>
      <c r="I31" s="39"/>
      <c r="J31" s="39"/>
      <c r="K31" s="39"/>
      <c r="L31" s="39"/>
      <c r="M31" s="39"/>
      <c r="N31" s="28">
        <f t="shared" si="10"/>
        <v>9503.25</v>
      </c>
      <c r="O31" s="40">
        <f t="shared" si="11"/>
        <v>104535.75</v>
      </c>
      <c r="P31" s="23">
        <v>0.5</v>
      </c>
      <c r="Q31" s="27" t="s">
        <v>70</v>
      </c>
      <c r="R31" s="24" t="s">
        <v>66</v>
      </c>
      <c r="S31" s="26">
        <v>49906</v>
      </c>
      <c r="T31" s="80">
        <f t="shared" si="6"/>
        <v>24953</v>
      </c>
      <c r="U31" s="39"/>
      <c r="V31" s="39"/>
      <c r="W31" s="39"/>
      <c r="X31" s="39"/>
      <c r="Y31" s="39"/>
      <c r="Z31" s="39"/>
      <c r="AA31" s="39"/>
      <c r="AB31" s="28">
        <f t="shared" si="12"/>
        <v>2495.3000000000002</v>
      </c>
      <c r="AC31" s="82">
        <f t="shared" si="4"/>
        <v>27448.3</v>
      </c>
      <c r="AD31" s="37">
        <f t="shared" si="5"/>
        <v>77087.45</v>
      </c>
    </row>
    <row r="32" spans="1:30" x14ac:dyDescent="0.25">
      <c r="A32" s="22" t="s">
        <v>67</v>
      </c>
      <c r="B32" s="23">
        <v>1</v>
      </c>
      <c r="C32" s="27" t="s">
        <v>82</v>
      </c>
      <c r="D32" s="24" t="s">
        <v>66</v>
      </c>
      <c r="E32" s="26">
        <v>69726</v>
      </c>
      <c r="F32" s="26">
        <f t="shared" si="9"/>
        <v>69726</v>
      </c>
      <c r="G32" s="39"/>
      <c r="H32" s="39"/>
      <c r="I32" s="39"/>
      <c r="J32" s="39"/>
      <c r="K32" s="39"/>
      <c r="L32" s="39"/>
      <c r="M32" s="39"/>
      <c r="N32" s="28">
        <f t="shared" si="10"/>
        <v>6972.6</v>
      </c>
      <c r="O32" s="40">
        <f t="shared" si="11"/>
        <v>76698.600000000006</v>
      </c>
      <c r="P32" s="23">
        <v>1</v>
      </c>
      <c r="Q32" s="27" t="s">
        <v>82</v>
      </c>
      <c r="R32" s="24" t="s">
        <v>66</v>
      </c>
      <c r="S32" s="26">
        <v>54861</v>
      </c>
      <c r="T32" s="80">
        <f t="shared" si="6"/>
        <v>54861</v>
      </c>
      <c r="U32" s="39"/>
      <c r="V32" s="39"/>
      <c r="W32" s="39"/>
      <c r="X32" s="39"/>
      <c r="Y32" s="39"/>
      <c r="Z32" s="39"/>
      <c r="AA32" s="39"/>
      <c r="AB32" s="28">
        <f t="shared" si="12"/>
        <v>5486.1</v>
      </c>
      <c r="AC32" s="82">
        <f t="shared" si="4"/>
        <v>60347.1</v>
      </c>
      <c r="AD32" s="37">
        <f t="shared" si="5"/>
        <v>16351.500000000007</v>
      </c>
    </row>
    <row r="33" spans="1:30" x14ac:dyDescent="0.25">
      <c r="A33" s="22" t="s">
        <v>67</v>
      </c>
      <c r="B33" s="23">
        <v>1</v>
      </c>
      <c r="C33" s="27" t="s">
        <v>52</v>
      </c>
      <c r="D33" s="24" t="s">
        <v>66</v>
      </c>
      <c r="E33" s="26">
        <v>72912</v>
      </c>
      <c r="F33" s="26">
        <f t="shared" si="9"/>
        <v>72912</v>
      </c>
      <c r="G33" s="39"/>
      <c r="H33" s="39"/>
      <c r="I33" s="39"/>
      <c r="J33" s="39"/>
      <c r="K33" s="39"/>
      <c r="L33" s="39"/>
      <c r="M33" s="39"/>
      <c r="N33" s="28">
        <f t="shared" si="10"/>
        <v>7291.2000000000007</v>
      </c>
      <c r="O33" s="40">
        <f t="shared" si="11"/>
        <v>80203.199999999997</v>
      </c>
      <c r="P33" s="23">
        <v>1</v>
      </c>
      <c r="Q33" s="27" t="s">
        <v>52</v>
      </c>
      <c r="R33" s="24" t="s">
        <v>66</v>
      </c>
      <c r="S33" s="26">
        <v>58046</v>
      </c>
      <c r="T33" s="80">
        <f t="shared" si="6"/>
        <v>58046</v>
      </c>
      <c r="U33" s="39"/>
      <c r="V33" s="39"/>
      <c r="W33" s="39"/>
      <c r="X33" s="39"/>
      <c r="Y33" s="39"/>
      <c r="Z33" s="39"/>
      <c r="AA33" s="39"/>
      <c r="AB33" s="28">
        <f t="shared" si="12"/>
        <v>5804.6</v>
      </c>
      <c r="AC33" s="82">
        <f t="shared" si="4"/>
        <v>63850.6</v>
      </c>
      <c r="AD33" s="37">
        <f t="shared" si="5"/>
        <v>16352.599999999999</v>
      </c>
    </row>
    <row r="34" spans="1:30" x14ac:dyDescent="0.25">
      <c r="A34" s="22" t="s">
        <v>69</v>
      </c>
      <c r="B34" s="23">
        <v>1</v>
      </c>
      <c r="C34" s="27" t="s">
        <v>68</v>
      </c>
      <c r="D34" s="24" t="s">
        <v>66</v>
      </c>
      <c r="E34" s="26">
        <v>64417</v>
      </c>
      <c r="F34" s="26">
        <f t="shared" si="9"/>
        <v>64417</v>
      </c>
      <c r="G34" s="39"/>
      <c r="H34" s="39"/>
      <c r="I34" s="39"/>
      <c r="J34" s="39"/>
      <c r="K34" s="39"/>
      <c r="L34" s="39"/>
      <c r="M34" s="39"/>
      <c r="N34" s="28">
        <f t="shared" si="10"/>
        <v>6441.7000000000007</v>
      </c>
      <c r="O34" s="40">
        <f t="shared" si="11"/>
        <v>70858.7</v>
      </c>
      <c r="P34" s="23">
        <v>1</v>
      </c>
      <c r="Q34" s="27" t="s">
        <v>68</v>
      </c>
      <c r="R34" s="24" t="s">
        <v>66</v>
      </c>
      <c r="S34" s="26">
        <v>50790</v>
      </c>
      <c r="T34" s="80">
        <f t="shared" si="6"/>
        <v>50790</v>
      </c>
      <c r="U34" s="39"/>
      <c r="V34" s="39"/>
      <c r="W34" s="39"/>
      <c r="X34" s="39"/>
      <c r="Y34" s="39"/>
      <c r="Z34" s="39"/>
      <c r="AA34" s="39"/>
      <c r="AB34" s="28">
        <f t="shared" si="12"/>
        <v>5079</v>
      </c>
      <c r="AC34" s="82">
        <f t="shared" si="4"/>
        <v>55869</v>
      </c>
      <c r="AD34" s="37">
        <f t="shared" si="5"/>
        <v>14989.699999999997</v>
      </c>
    </row>
    <row r="35" spans="1:30" ht="24.75" x14ac:dyDescent="0.25">
      <c r="A35" s="22" t="s">
        <v>71</v>
      </c>
      <c r="B35" s="23">
        <v>0.5</v>
      </c>
      <c r="C35" s="101" t="s">
        <v>52</v>
      </c>
      <c r="D35" s="24" t="s">
        <v>72</v>
      </c>
      <c r="E35" s="26">
        <v>92201</v>
      </c>
      <c r="F35" s="26">
        <f t="shared" si="9"/>
        <v>46100.5</v>
      </c>
      <c r="G35" s="39"/>
      <c r="H35" s="39"/>
      <c r="I35" s="39"/>
      <c r="J35" s="39"/>
      <c r="K35" s="39"/>
      <c r="L35" s="39"/>
      <c r="M35" s="39"/>
      <c r="N35" s="28">
        <f t="shared" si="10"/>
        <v>4610.05</v>
      </c>
      <c r="O35" s="40">
        <f t="shared" si="11"/>
        <v>50710.55</v>
      </c>
      <c r="P35" s="23">
        <v>0.5</v>
      </c>
      <c r="Q35" s="101" t="s">
        <v>52</v>
      </c>
      <c r="R35" s="24" t="s">
        <v>72</v>
      </c>
      <c r="S35" s="26">
        <v>80167</v>
      </c>
      <c r="T35" s="80">
        <f t="shared" si="6"/>
        <v>40083.5</v>
      </c>
      <c r="U35" s="39"/>
      <c r="V35" s="39"/>
      <c r="W35" s="39"/>
      <c r="X35" s="39"/>
      <c r="Y35" s="39"/>
      <c r="Z35" s="39"/>
      <c r="AA35" s="39"/>
      <c r="AB35" s="28">
        <f t="shared" si="12"/>
        <v>4008.3500000000004</v>
      </c>
      <c r="AC35" s="82">
        <f t="shared" si="4"/>
        <v>44091.85</v>
      </c>
      <c r="AD35" s="37">
        <f t="shared" si="5"/>
        <v>6618.7000000000044</v>
      </c>
    </row>
    <row r="36" spans="1:30" ht="24.75" x14ac:dyDescent="0.25">
      <c r="A36" s="22" t="s">
        <v>71</v>
      </c>
      <c r="B36" s="23">
        <v>0.5</v>
      </c>
      <c r="C36" s="101" t="s">
        <v>61</v>
      </c>
      <c r="D36" s="24" t="s">
        <v>72</v>
      </c>
      <c r="E36" s="26">
        <v>93971</v>
      </c>
      <c r="F36" s="26">
        <f t="shared" si="9"/>
        <v>46985.5</v>
      </c>
      <c r="G36" s="39"/>
      <c r="H36" s="39"/>
      <c r="I36" s="39"/>
      <c r="J36" s="39"/>
      <c r="K36" s="39"/>
      <c r="L36" s="39"/>
      <c r="M36" s="39"/>
      <c r="N36" s="28">
        <f t="shared" si="10"/>
        <v>4698.55</v>
      </c>
      <c r="O36" s="40">
        <f t="shared" si="11"/>
        <v>51684.05</v>
      </c>
      <c r="P36" s="23">
        <v>0.5</v>
      </c>
      <c r="Q36" s="101" t="s">
        <v>61</v>
      </c>
      <c r="R36" s="24" t="s">
        <v>72</v>
      </c>
      <c r="S36" s="26">
        <v>81760</v>
      </c>
      <c r="T36" s="80">
        <f t="shared" si="6"/>
        <v>40880</v>
      </c>
      <c r="U36" s="39"/>
      <c r="V36" s="39"/>
      <c r="W36" s="39"/>
      <c r="X36" s="39"/>
      <c r="Y36" s="39"/>
      <c r="Z36" s="39"/>
      <c r="AA36" s="39"/>
      <c r="AB36" s="28">
        <f t="shared" si="12"/>
        <v>4088</v>
      </c>
      <c r="AC36" s="82">
        <f t="shared" si="4"/>
        <v>44968</v>
      </c>
      <c r="AD36" s="37">
        <f t="shared" si="5"/>
        <v>6716.0500000000029</v>
      </c>
    </row>
    <row r="37" spans="1:30" x14ac:dyDescent="0.25">
      <c r="A37" s="22" t="s">
        <v>75</v>
      </c>
      <c r="B37" s="23">
        <v>1.5</v>
      </c>
      <c r="C37" s="27" t="s">
        <v>52</v>
      </c>
      <c r="D37" s="24" t="s">
        <v>76</v>
      </c>
      <c r="E37" s="26">
        <v>65302</v>
      </c>
      <c r="F37" s="26">
        <f>E37*B37</f>
        <v>97953</v>
      </c>
      <c r="G37" s="39"/>
      <c r="H37" s="39"/>
      <c r="I37" s="39"/>
      <c r="J37" s="39"/>
      <c r="K37" s="39"/>
      <c r="L37" s="39"/>
      <c r="M37" s="39"/>
      <c r="N37" s="28">
        <f t="shared" si="10"/>
        <v>9795.3000000000011</v>
      </c>
      <c r="O37" s="40">
        <f t="shared" si="11"/>
        <v>107748.3</v>
      </c>
      <c r="P37" s="23">
        <v>1.5</v>
      </c>
      <c r="Q37" s="27" t="s">
        <v>52</v>
      </c>
      <c r="R37" s="24" t="s">
        <v>76</v>
      </c>
      <c r="S37" s="26">
        <v>49198</v>
      </c>
      <c r="T37" s="80">
        <f t="shared" si="6"/>
        <v>73797</v>
      </c>
      <c r="U37" s="39"/>
      <c r="V37" s="39"/>
      <c r="W37" s="39"/>
      <c r="X37" s="39"/>
      <c r="Y37" s="39"/>
      <c r="Z37" s="39"/>
      <c r="AA37" s="39"/>
      <c r="AB37" s="28">
        <f t="shared" si="12"/>
        <v>7379.7000000000007</v>
      </c>
      <c r="AC37" s="82">
        <f t="shared" si="4"/>
        <v>81176.7</v>
      </c>
      <c r="AD37" s="37">
        <f t="shared" si="5"/>
        <v>26571.600000000006</v>
      </c>
    </row>
    <row r="38" spans="1:30" x14ac:dyDescent="0.25">
      <c r="A38" s="22" t="s">
        <v>75</v>
      </c>
      <c r="B38" s="23">
        <v>0.5</v>
      </c>
      <c r="C38" s="101" t="s">
        <v>77</v>
      </c>
      <c r="D38" s="24" t="s">
        <v>76</v>
      </c>
      <c r="E38" s="26">
        <v>62470</v>
      </c>
      <c r="F38" s="26">
        <f>E38*B38</f>
        <v>31235</v>
      </c>
      <c r="G38" s="39"/>
      <c r="H38" s="39"/>
      <c r="I38" s="39"/>
      <c r="J38" s="39"/>
      <c r="K38" s="39"/>
      <c r="L38" s="39"/>
      <c r="M38" s="39"/>
      <c r="N38" s="28">
        <f t="shared" si="10"/>
        <v>3123.5</v>
      </c>
      <c r="O38" s="40">
        <f t="shared" si="11"/>
        <v>34358.5</v>
      </c>
      <c r="P38" s="23">
        <v>0.5</v>
      </c>
      <c r="Q38" s="101" t="s">
        <v>77</v>
      </c>
      <c r="R38" s="24" t="s">
        <v>76</v>
      </c>
      <c r="S38" s="26">
        <v>45658</v>
      </c>
      <c r="T38" s="80">
        <f t="shared" si="6"/>
        <v>22829</v>
      </c>
      <c r="U38" s="39"/>
      <c r="V38" s="39"/>
      <c r="W38" s="39"/>
      <c r="X38" s="39"/>
      <c r="Y38" s="39"/>
      <c r="Z38" s="39"/>
      <c r="AA38" s="39"/>
      <c r="AB38" s="28">
        <f t="shared" si="12"/>
        <v>2282.9</v>
      </c>
      <c r="AC38" s="82">
        <f t="shared" si="4"/>
        <v>25111.9</v>
      </c>
      <c r="AD38" s="37">
        <f t="shared" si="5"/>
        <v>9246.5999999999985</v>
      </c>
    </row>
    <row r="39" spans="1:30" x14ac:dyDescent="0.25">
      <c r="A39" s="22" t="s">
        <v>78</v>
      </c>
      <c r="B39" s="23">
        <v>1</v>
      </c>
      <c r="C39" s="27" t="s">
        <v>77</v>
      </c>
      <c r="D39" s="24" t="s">
        <v>66</v>
      </c>
      <c r="E39" s="26">
        <v>68133</v>
      </c>
      <c r="F39" s="26">
        <f t="shared" si="9"/>
        <v>68133</v>
      </c>
      <c r="G39" s="39"/>
      <c r="H39" s="39"/>
      <c r="I39" s="39"/>
      <c r="J39" s="39"/>
      <c r="K39" s="39"/>
      <c r="L39" s="39"/>
      <c r="M39" s="39"/>
      <c r="N39" s="28">
        <f t="shared" si="10"/>
        <v>6813.3</v>
      </c>
      <c r="O39" s="40">
        <f t="shared" si="11"/>
        <v>74946.3</v>
      </c>
      <c r="P39" s="23">
        <v>1</v>
      </c>
      <c r="Q39" s="27" t="s">
        <v>77</v>
      </c>
      <c r="R39" s="24" t="s">
        <v>66</v>
      </c>
      <c r="S39" s="26">
        <v>53799</v>
      </c>
      <c r="T39" s="80">
        <f t="shared" si="6"/>
        <v>53799</v>
      </c>
      <c r="U39" s="39"/>
      <c r="V39" s="39"/>
      <c r="W39" s="39"/>
      <c r="X39" s="39"/>
      <c r="Y39" s="39"/>
      <c r="Z39" s="39"/>
      <c r="AA39" s="39"/>
      <c r="AB39" s="28">
        <f t="shared" si="12"/>
        <v>5379.9000000000005</v>
      </c>
      <c r="AC39" s="82">
        <f t="shared" si="4"/>
        <v>59178.9</v>
      </c>
      <c r="AD39" s="37">
        <f t="shared" si="5"/>
        <v>15767.400000000001</v>
      </c>
    </row>
    <row r="40" spans="1:30" x14ac:dyDescent="0.25">
      <c r="A40" s="22" t="s">
        <v>78</v>
      </c>
      <c r="B40" s="23">
        <v>1</v>
      </c>
      <c r="C40" s="27" t="s">
        <v>70</v>
      </c>
      <c r="D40" s="24" t="s">
        <v>66</v>
      </c>
      <c r="E40" s="102">
        <v>63355</v>
      </c>
      <c r="F40" s="26">
        <f t="shared" si="9"/>
        <v>63355</v>
      </c>
      <c r="G40" s="39"/>
      <c r="H40" s="39"/>
      <c r="I40" s="39"/>
      <c r="J40" s="39"/>
      <c r="K40" s="39"/>
      <c r="L40" s="39"/>
      <c r="M40" s="39"/>
      <c r="N40" s="28">
        <f t="shared" si="10"/>
        <v>6335.5</v>
      </c>
      <c r="O40" s="40">
        <f t="shared" si="11"/>
        <v>69690.5</v>
      </c>
      <c r="P40" s="23">
        <v>1</v>
      </c>
      <c r="Q40" s="27" t="s">
        <v>70</v>
      </c>
      <c r="R40" s="24" t="s">
        <v>66</v>
      </c>
      <c r="S40" s="102">
        <v>49906</v>
      </c>
      <c r="T40" s="80">
        <f t="shared" si="6"/>
        <v>49906</v>
      </c>
      <c r="U40" s="39"/>
      <c r="V40" s="39"/>
      <c r="W40" s="39"/>
      <c r="X40" s="39"/>
      <c r="Y40" s="39"/>
      <c r="Z40" s="39"/>
      <c r="AA40" s="39"/>
      <c r="AB40" s="28">
        <f t="shared" si="12"/>
        <v>4990.6000000000004</v>
      </c>
      <c r="AC40" s="82">
        <f t="shared" si="4"/>
        <v>54896.6</v>
      </c>
      <c r="AD40" s="37">
        <f t="shared" si="5"/>
        <v>14793.900000000001</v>
      </c>
    </row>
    <row r="41" spans="1:30" x14ac:dyDescent="0.25">
      <c r="A41" s="22" t="s">
        <v>78</v>
      </c>
      <c r="B41" s="23">
        <v>1</v>
      </c>
      <c r="C41" s="27" t="s">
        <v>81</v>
      </c>
      <c r="D41" s="24" t="s">
        <v>76</v>
      </c>
      <c r="E41" s="102">
        <v>58754</v>
      </c>
      <c r="F41" s="26">
        <f t="shared" si="9"/>
        <v>58754</v>
      </c>
      <c r="G41" s="39"/>
      <c r="H41" s="39"/>
      <c r="I41" s="39"/>
      <c r="J41" s="39"/>
      <c r="K41" s="39"/>
      <c r="L41" s="39"/>
      <c r="M41" s="39"/>
      <c r="N41" s="28">
        <f t="shared" si="10"/>
        <v>5875.4000000000005</v>
      </c>
      <c r="O41" s="40">
        <f t="shared" si="11"/>
        <v>64629.4</v>
      </c>
      <c r="P41" s="23">
        <v>1</v>
      </c>
      <c r="Q41" s="27" t="s">
        <v>81</v>
      </c>
      <c r="R41" s="24" t="s">
        <v>76</v>
      </c>
      <c r="S41" s="102">
        <v>41411</v>
      </c>
      <c r="T41" s="80">
        <f t="shared" si="6"/>
        <v>41411</v>
      </c>
      <c r="U41" s="39"/>
      <c r="V41" s="39"/>
      <c r="W41" s="39"/>
      <c r="X41" s="39"/>
      <c r="Y41" s="39"/>
      <c r="Z41" s="39"/>
      <c r="AA41" s="39"/>
      <c r="AB41" s="28">
        <f t="shared" si="12"/>
        <v>4141.1000000000004</v>
      </c>
      <c r="AC41" s="82">
        <f t="shared" si="4"/>
        <v>45552.1</v>
      </c>
      <c r="AD41" s="37">
        <f t="shared" si="5"/>
        <v>19077.300000000003</v>
      </c>
    </row>
    <row r="42" spans="1:30" x14ac:dyDescent="0.25">
      <c r="A42" s="22" t="s">
        <v>78</v>
      </c>
      <c r="B42" s="23">
        <v>1.5</v>
      </c>
      <c r="C42" s="27" t="s">
        <v>68</v>
      </c>
      <c r="D42" s="24" t="s">
        <v>66</v>
      </c>
      <c r="E42" s="26">
        <v>64417</v>
      </c>
      <c r="F42" s="26">
        <f t="shared" si="9"/>
        <v>96625.5</v>
      </c>
      <c r="G42" s="39"/>
      <c r="H42" s="39"/>
      <c r="I42" s="39"/>
      <c r="J42" s="39"/>
      <c r="K42" s="39"/>
      <c r="L42" s="39"/>
      <c r="M42" s="39"/>
      <c r="N42" s="28">
        <f t="shared" si="10"/>
        <v>9662.5500000000011</v>
      </c>
      <c r="O42" s="40">
        <f t="shared" si="11"/>
        <v>106288.05</v>
      </c>
      <c r="P42" s="23">
        <v>1.5</v>
      </c>
      <c r="Q42" s="27" t="s">
        <v>68</v>
      </c>
      <c r="R42" s="24" t="s">
        <v>66</v>
      </c>
      <c r="S42" s="26">
        <v>50790</v>
      </c>
      <c r="T42" s="80">
        <f t="shared" si="6"/>
        <v>76185</v>
      </c>
      <c r="U42" s="39"/>
      <c r="V42" s="39"/>
      <c r="W42" s="39"/>
      <c r="X42" s="39"/>
      <c r="Y42" s="39"/>
      <c r="Z42" s="39"/>
      <c r="AA42" s="39"/>
      <c r="AB42" s="28">
        <f t="shared" si="12"/>
        <v>7618.5</v>
      </c>
      <c r="AC42" s="82">
        <f t="shared" si="4"/>
        <v>83803.5</v>
      </c>
      <c r="AD42" s="37">
        <f t="shared" si="5"/>
        <v>22484.550000000003</v>
      </c>
    </row>
    <row r="43" spans="1:30" x14ac:dyDescent="0.25">
      <c r="A43" s="22" t="s">
        <v>78</v>
      </c>
      <c r="B43" s="23">
        <v>1</v>
      </c>
      <c r="C43" s="27" t="s">
        <v>80</v>
      </c>
      <c r="D43" s="24" t="s">
        <v>66</v>
      </c>
      <c r="E43" s="102">
        <v>66895</v>
      </c>
      <c r="F43" s="26">
        <f t="shared" si="9"/>
        <v>66895</v>
      </c>
      <c r="G43" s="39"/>
      <c r="H43" s="39"/>
      <c r="I43" s="39"/>
      <c r="J43" s="39"/>
      <c r="K43" s="39"/>
      <c r="L43" s="39"/>
      <c r="M43" s="39"/>
      <c r="N43" s="28">
        <f t="shared" si="10"/>
        <v>6689.5</v>
      </c>
      <c r="O43" s="40">
        <f t="shared" si="11"/>
        <v>73584.5</v>
      </c>
      <c r="P43" s="23">
        <v>1</v>
      </c>
      <c r="Q43" s="27" t="s">
        <v>80</v>
      </c>
      <c r="R43" s="24" t="s">
        <v>66</v>
      </c>
      <c r="S43" s="102">
        <v>52737</v>
      </c>
      <c r="T43" s="80">
        <f t="shared" si="6"/>
        <v>52737</v>
      </c>
      <c r="U43" s="39"/>
      <c r="V43" s="39"/>
      <c r="W43" s="39"/>
      <c r="X43" s="39"/>
      <c r="Y43" s="39"/>
      <c r="Z43" s="39"/>
      <c r="AA43" s="39"/>
      <c r="AB43" s="28">
        <f t="shared" si="12"/>
        <v>5273.7000000000007</v>
      </c>
      <c r="AC43" s="82">
        <f t="shared" si="4"/>
        <v>58010.7</v>
      </c>
      <c r="AD43" s="37">
        <f t="shared" si="5"/>
        <v>15573.800000000003</v>
      </c>
    </row>
    <row r="44" spans="1:30" x14ac:dyDescent="0.25">
      <c r="A44" s="22" t="s">
        <v>78</v>
      </c>
      <c r="B44" s="23">
        <v>0.5</v>
      </c>
      <c r="C44" s="27" t="s">
        <v>79</v>
      </c>
      <c r="D44" s="24" t="s">
        <v>66</v>
      </c>
      <c r="E44" s="26">
        <v>65656</v>
      </c>
      <c r="F44" s="26">
        <f t="shared" si="9"/>
        <v>32828</v>
      </c>
      <c r="G44" s="39"/>
      <c r="H44" s="39"/>
      <c r="I44" s="39"/>
      <c r="J44" s="39"/>
      <c r="K44" s="39"/>
      <c r="L44" s="39"/>
      <c r="M44" s="39"/>
      <c r="N44" s="28">
        <f t="shared" si="10"/>
        <v>3282.8</v>
      </c>
      <c r="O44" s="40">
        <f t="shared" si="11"/>
        <v>36110.800000000003</v>
      </c>
      <c r="P44" s="23">
        <v>0.5</v>
      </c>
      <c r="Q44" s="27" t="s">
        <v>79</v>
      </c>
      <c r="R44" s="24" t="s">
        <v>66</v>
      </c>
      <c r="S44" s="26">
        <v>51675</v>
      </c>
      <c r="T44" s="80">
        <f t="shared" si="6"/>
        <v>25837.5</v>
      </c>
      <c r="U44" s="39"/>
      <c r="V44" s="39"/>
      <c r="W44" s="39"/>
      <c r="X44" s="39"/>
      <c r="Y44" s="39"/>
      <c r="Z44" s="39"/>
      <c r="AA44" s="39"/>
      <c r="AB44" s="28">
        <f t="shared" si="12"/>
        <v>2583.75</v>
      </c>
      <c r="AC44" s="82">
        <f t="shared" si="4"/>
        <v>28421.25</v>
      </c>
      <c r="AD44" s="37">
        <f t="shared" si="5"/>
        <v>7689.5500000000029</v>
      </c>
    </row>
    <row r="45" spans="1:30" x14ac:dyDescent="0.25">
      <c r="A45" s="22" t="s">
        <v>78</v>
      </c>
      <c r="B45" s="23">
        <v>0.5</v>
      </c>
      <c r="C45" s="27" t="s">
        <v>77</v>
      </c>
      <c r="D45" s="24" t="s">
        <v>66</v>
      </c>
      <c r="E45" s="102">
        <v>68133</v>
      </c>
      <c r="F45" s="26">
        <f t="shared" si="9"/>
        <v>34066.5</v>
      </c>
      <c r="G45" s="39"/>
      <c r="H45" s="39"/>
      <c r="I45" s="39"/>
      <c r="J45" s="39"/>
      <c r="K45" s="39"/>
      <c r="L45" s="39"/>
      <c r="M45" s="39"/>
      <c r="N45" s="28">
        <f t="shared" si="10"/>
        <v>3406.65</v>
      </c>
      <c r="O45" s="40">
        <f t="shared" si="11"/>
        <v>37473.15</v>
      </c>
      <c r="P45" s="23">
        <v>0.5</v>
      </c>
      <c r="Q45" s="27" t="s">
        <v>70</v>
      </c>
      <c r="R45" s="24" t="s">
        <v>66</v>
      </c>
      <c r="S45" s="102">
        <v>49906</v>
      </c>
      <c r="T45" s="80">
        <f t="shared" si="6"/>
        <v>24953</v>
      </c>
      <c r="U45" s="39"/>
      <c r="V45" s="39"/>
      <c r="W45" s="39"/>
      <c r="X45" s="39"/>
      <c r="Y45" s="39"/>
      <c r="Z45" s="39"/>
      <c r="AA45" s="39"/>
      <c r="AB45" s="28">
        <f t="shared" si="12"/>
        <v>2495.3000000000002</v>
      </c>
      <c r="AC45" s="82">
        <f t="shared" si="4"/>
        <v>27448.3</v>
      </c>
      <c r="AD45" s="37">
        <f t="shared" si="5"/>
        <v>10024.850000000002</v>
      </c>
    </row>
    <row r="46" spans="1:30" x14ac:dyDescent="0.25">
      <c r="A46" s="22" t="s">
        <v>78</v>
      </c>
      <c r="B46" s="23">
        <v>1</v>
      </c>
      <c r="C46" s="27" t="s">
        <v>82</v>
      </c>
      <c r="D46" s="24" t="s">
        <v>66</v>
      </c>
      <c r="E46" s="102">
        <v>69726</v>
      </c>
      <c r="F46" s="26">
        <f t="shared" si="9"/>
        <v>69726</v>
      </c>
      <c r="G46" s="39"/>
      <c r="H46" s="39"/>
      <c r="I46" s="39"/>
      <c r="J46" s="39"/>
      <c r="K46" s="39"/>
      <c r="L46" s="39"/>
      <c r="M46" s="39"/>
      <c r="N46" s="28">
        <f t="shared" si="10"/>
        <v>6972.6</v>
      </c>
      <c r="O46" s="40">
        <f t="shared" si="11"/>
        <v>76698.600000000006</v>
      </c>
      <c r="P46" s="23">
        <v>1</v>
      </c>
      <c r="Q46" s="27" t="s">
        <v>82</v>
      </c>
      <c r="R46" s="24" t="s">
        <v>66</v>
      </c>
      <c r="S46" s="102">
        <v>54861</v>
      </c>
      <c r="T46" s="80">
        <f t="shared" si="6"/>
        <v>54861</v>
      </c>
      <c r="U46" s="39"/>
      <c r="V46" s="39"/>
      <c r="W46" s="39"/>
      <c r="X46" s="39"/>
      <c r="Y46" s="39"/>
      <c r="Z46" s="39"/>
      <c r="AA46" s="39"/>
      <c r="AB46" s="28">
        <f t="shared" si="12"/>
        <v>5486.1</v>
      </c>
      <c r="AC46" s="82">
        <f t="shared" si="4"/>
        <v>60347.1</v>
      </c>
      <c r="AD46" s="37">
        <f t="shared" si="5"/>
        <v>16351.500000000007</v>
      </c>
    </row>
    <row r="47" spans="1:30" x14ac:dyDescent="0.25">
      <c r="A47" s="22" t="s">
        <v>78</v>
      </c>
      <c r="B47" s="23">
        <v>1</v>
      </c>
      <c r="C47" s="27" t="s">
        <v>80</v>
      </c>
      <c r="D47" s="24" t="s">
        <v>66</v>
      </c>
      <c r="E47" s="102">
        <v>66895</v>
      </c>
      <c r="F47" s="26">
        <f t="shared" si="9"/>
        <v>66895</v>
      </c>
      <c r="G47" s="39"/>
      <c r="H47" s="39"/>
      <c r="I47" s="39"/>
      <c r="J47" s="39"/>
      <c r="K47" s="39"/>
      <c r="L47" s="39"/>
      <c r="M47" s="39"/>
      <c r="N47" s="28">
        <f t="shared" si="10"/>
        <v>6689.5</v>
      </c>
      <c r="O47" s="40">
        <f t="shared" si="11"/>
        <v>73584.5</v>
      </c>
      <c r="P47" s="23">
        <v>1</v>
      </c>
      <c r="Q47" s="27" t="s">
        <v>80</v>
      </c>
      <c r="R47" s="24" t="s">
        <v>66</v>
      </c>
      <c r="S47" s="102">
        <v>52737</v>
      </c>
      <c r="T47" s="80">
        <f t="shared" si="6"/>
        <v>52737</v>
      </c>
      <c r="U47" s="39"/>
      <c r="V47" s="39"/>
      <c r="W47" s="39"/>
      <c r="X47" s="39"/>
      <c r="Y47" s="39"/>
      <c r="Z47" s="39"/>
      <c r="AA47" s="39"/>
      <c r="AB47" s="28">
        <f t="shared" si="12"/>
        <v>5273.7000000000007</v>
      </c>
      <c r="AC47" s="82">
        <f t="shared" si="4"/>
        <v>58010.7</v>
      </c>
      <c r="AD47" s="37">
        <f t="shared" si="5"/>
        <v>15573.800000000003</v>
      </c>
    </row>
    <row r="48" spans="1:30" x14ac:dyDescent="0.25">
      <c r="A48" s="22" t="s">
        <v>78</v>
      </c>
      <c r="B48" s="23">
        <v>0.5</v>
      </c>
      <c r="C48" s="27" t="s">
        <v>79</v>
      </c>
      <c r="D48" s="24" t="s">
        <v>66</v>
      </c>
      <c r="E48" s="26">
        <v>65656</v>
      </c>
      <c r="F48" s="26">
        <f t="shared" si="9"/>
        <v>32828</v>
      </c>
      <c r="G48" s="39"/>
      <c r="H48" s="39"/>
      <c r="I48" s="39"/>
      <c r="J48" s="39"/>
      <c r="K48" s="39"/>
      <c r="L48" s="39"/>
      <c r="M48" s="39"/>
      <c r="N48" s="28">
        <f t="shared" si="10"/>
        <v>3282.8</v>
      </c>
      <c r="O48" s="40">
        <f t="shared" si="11"/>
        <v>36110.800000000003</v>
      </c>
      <c r="P48" s="23">
        <v>1.5</v>
      </c>
      <c r="Q48" s="27" t="s">
        <v>79</v>
      </c>
      <c r="R48" s="24" t="s">
        <v>66</v>
      </c>
      <c r="S48" s="26">
        <v>51675</v>
      </c>
      <c r="T48" s="80">
        <f t="shared" si="6"/>
        <v>77512.5</v>
      </c>
      <c r="U48" s="39"/>
      <c r="V48" s="39"/>
      <c r="W48" s="39"/>
      <c r="X48" s="39"/>
      <c r="Y48" s="39"/>
      <c r="Z48" s="39"/>
      <c r="AA48" s="39"/>
      <c r="AB48" s="28">
        <f t="shared" si="12"/>
        <v>7751.25</v>
      </c>
      <c r="AC48" s="82">
        <f t="shared" si="4"/>
        <v>85263.75</v>
      </c>
      <c r="AD48" s="37">
        <f t="shared" si="5"/>
        <v>-49152.95</v>
      </c>
    </row>
    <row r="49" spans="1:30" x14ac:dyDescent="0.25">
      <c r="A49" s="22" t="s">
        <v>78</v>
      </c>
      <c r="B49" s="23">
        <v>1</v>
      </c>
      <c r="C49" s="27" t="s">
        <v>77</v>
      </c>
      <c r="D49" s="24" t="s">
        <v>76</v>
      </c>
      <c r="E49" s="26">
        <v>62470</v>
      </c>
      <c r="F49" s="26">
        <f t="shared" ref="F49" si="13">E49*B49</f>
        <v>62470</v>
      </c>
      <c r="G49" s="39"/>
      <c r="H49" s="39"/>
      <c r="I49" s="39"/>
      <c r="J49" s="39"/>
      <c r="K49" s="39"/>
      <c r="L49" s="39"/>
      <c r="M49" s="39"/>
      <c r="N49" s="28">
        <f t="shared" ref="N49" si="14">F49*0.1</f>
        <v>6247</v>
      </c>
      <c r="O49" s="40">
        <f t="shared" ref="O49" si="15">F49+G49+H49+I49+J49+K49+L49+M49+N49</f>
        <v>68717</v>
      </c>
      <c r="P49" s="23">
        <v>1.5</v>
      </c>
      <c r="Q49" s="27" t="s">
        <v>77</v>
      </c>
      <c r="R49" s="24" t="s">
        <v>66</v>
      </c>
      <c r="S49" s="26">
        <v>53799</v>
      </c>
      <c r="T49" s="80">
        <f t="shared" ref="T49" si="16">P49*S49</f>
        <v>80698.5</v>
      </c>
      <c r="U49" s="39"/>
      <c r="V49" s="39"/>
      <c r="W49" s="39"/>
      <c r="X49" s="39"/>
      <c r="Y49" s="39"/>
      <c r="Z49" s="39"/>
      <c r="AA49" s="39"/>
      <c r="AB49" s="28">
        <f t="shared" ref="AB49" si="17">T49*0.1</f>
        <v>8069.85</v>
      </c>
      <c r="AC49" s="82">
        <f t="shared" ref="AC49" si="18">T49+U49+V49+W49+X49+Y49+Z49+AA49+AB49</f>
        <v>88768.35</v>
      </c>
      <c r="AD49" s="37">
        <f t="shared" ref="AD49" si="19">O49-AC49</f>
        <v>-20051.350000000006</v>
      </c>
    </row>
    <row r="50" spans="1:30" x14ac:dyDescent="0.25">
      <c r="A50" s="22" t="s">
        <v>78</v>
      </c>
      <c r="B50" s="23">
        <v>1</v>
      </c>
      <c r="C50" s="27" t="s">
        <v>77</v>
      </c>
      <c r="D50" s="24" t="s">
        <v>66</v>
      </c>
      <c r="E50" s="26">
        <v>68133</v>
      </c>
      <c r="F50" s="26">
        <f t="shared" si="9"/>
        <v>68133</v>
      </c>
      <c r="G50" s="39"/>
      <c r="H50" s="39"/>
      <c r="I50" s="39"/>
      <c r="J50" s="39"/>
      <c r="K50" s="39"/>
      <c r="L50" s="39"/>
      <c r="M50" s="39"/>
      <c r="N50" s="28">
        <f t="shared" si="10"/>
        <v>6813.3</v>
      </c>
      <c r="O50" s="40">
        <f t="shared" si="11"/>
        <v>74946.3</v>
      </c>
      <c r="P50" s="23">
        <v>1</v>
      </c>
      <c r="Q50" s="27" t="s">
        <v>77</v>
      </c>
      <c r="R50" s="24" t="s">
        <v>66</v>
      </c>
      <c r="S50" s="26">
        <v>53799</v>
      </c>
      <c r="T50" s="80">
        <f t="shared" si="6"/>
        <v>53799</v>
      </c>
      <c r="U50" s="39"/>
      <c r="V50" s="39"/>
      <c r="W50" s="39"/>
      <c r="X50" s="39"/>
      <c r="Y50" s="39"/>
      <c r="Z50" s="39"/>
      <c r="AA50" s="39"/>
      <c r="AB50" s="28">
        <f t="shared" si="12"/>
        <v>5379.9000000000005</v>
      </c>
      <c r="AC50" s="82">
        <f t="shared" si="4"/>
        <v>59178.9</v>
      </c>
      <c r="AD50" s="37">
        <f t="shared" si="5"/>
        <v>15767.400000000001</v>
      </c>
    </row>
    <row r="51" spans="1:30" x14ac:dyDescent="0.25">
      <c r="A51" s="36" t="s">
        <v>129</v>
      </c>
      <c r="B51" s="23">
        <v>1</v>
      </c>
      <c r="C51" s="27" t="s">
        <v>81</v>
      </c>
      <c r="D51" s="24" t="s">
        <v>63</v>
      </c>
      <c r="E51" s="26">
        <v>75743</v>
      </c>
      <c r="F51" s="26">
        <f t="shared" ref="F51" si="20">E51*B51</f>
        <v>75743</v>
      </c>
      <c r="G51" s="39"/>
      <c r="H51" s="39"/>
      <c r="I51" s="39"/>
      <c r="J51" s="39"/>
      <c r="K51" s="39">
        <v>17697</v>
      </c>
      <c r="L51" s="39"/>
      <c r="M51" s="39"/>
      <c r="N51" s="28">
        <f t="shared" ref="N51" si="21">F51*0.1</f>
        <v>7574.3</v>
      </c>
      <c r="O51" s="40">
        <f t="shared" ref="O51" si="22">F51+G51+H51+I51+J51+K51+L51+M51+N51</f>
        <v>101014.3</v>
      </c>
      <c r="P51" s="23">
        <v>1</v>
      </c>
      <c r="Q51" s="27" t="s">
        <v>70</v>
      </c>
      <c r="R51" s="24" t="s">
        <v>63</v>
      </c>
      <c r="S51" s="26">
        <v>62824</v>
      </c>
      <c r="T51" s="80">
        <f t="shared" ref="T51" si="23">P51*S51</f>
        <v>62824</v>
      </c>
      <c r="U51" s="39"/>
      <c r="V51" s="39"/>
      <c r="W51" s="39"/>
      <c r="X51" s="39"/>
      <c r="Y51" s="39"/>
      <c r="Z51" s="39"/>
      <c r="AA51" s="39"/>
      <c r="AB51" s="28">
        <f t="shared" ref="AB51" si="24">T51*0.1</f>
        <v>6282.4000000000005</v>
      </c>
      <c r="AC51" s="82">
        <f t="shared" ref="AC51" si="25">T51+U51+V51+W51+X51+Y51+Z51+AA51+AB51</f>
        <v>69106.399999999994</v>
      </c>
      <c r="AD51" s="37">
        <f t="shared" ref="AD51" si="26">O51-AC51</f>
        <v>31907.900000000009</v>
      </c>
    </row>
    <row r="52" spans="1:30" ht="15.75" thickBot="1" x14ac:dyDescent="0.3">
      <c r="A52" s="77" t="s">
        <v>25</v>
      </c>
      <c r="B52" s="78">
        <f t="shared" ref="B52:AD52" si="27">SUM(B28:B51)</f>
        <v>21</v>
      </c>
      <c r="C52" s="78"/>
      <c r="D52" s="78"/>
      <c r="E52" s="114">
        <f t="shared" si="27"/>
        <v>1710767</v>
      </c>
      <c r="F52" s="114">
        <f t="shared" si="27"/>
        <v>1452037</v>
      </c>
      <c r="G52" s="114">
        <f t="shared" si="27"/>
        <v>0</v>
      </c>
      <c r="H52" s="114">
        <f t="shared" si="27"/>
        <v>0</v>
      </c>
      <c r="I52" s="114">
        <f t="shared" si="27"/>
        <v>0</v>
      </c>
      <c r="J52" s="114">
        <f t="shared" si="27"/>
        <v>0</v>
      </c>
      <c r="K52" s="114">
        <f t="shared" si="27"/>
        <v>17697</v>
      </c>
      <c r="L52" s="114">
        <f t="shared" si="27"/>
        <v>0</v>
      </c>
      <c r="M52" s="114">
        <f t="shared" si="27"/>
        <v>0</v>
      </c>
      <c r="N52" s="114">
        <f t="shared" si="27"/>
        <v>145203.69999999998</v>
      </c>
      <c r="O52" s="114">
        <f t="shared" si="27"/>
        <v>1614937.7000000004</v>
      </c>
      <c r="P52" s="78">
        <f t="shared" si="27"/>
        <v>21.5</v>
      </c>
      <c r="Q52" s="78">
        <f t="shared" si="27"/>
        <v>0</v>
      </c>
      <c r="R52" s="78">
        <f t="shared" si="27"/>
        <v>0</v>
      </c>
      <c r="S52" s="78">
        <f t="shared" si="27"/>
        <v>1365500</v>
      </c>
      <c r="T52" s="78">
        <f t="shared" si="27"/>
        <v>1179062.25</v>
      </c>
      <c r="U52" s="78">
        <f t="shared" si="27"/>
        <v>0</v>
      </c>
      <c r="V52" s="78">
        <f t="shared" si="27"/>
        <v>0</v>
      </c>
      <c r="W52" s="78">
        <f t="shared" si="27"/>
        <v>0</v>
      </c>
      <c r="X52" s="78">
        <f t="shared" si="27"/>
        <v>0</v>
      </c>
      <c r="Y52" s="78">
        <f t="shared" si="27"/>
        <v>0</v>
      </c>
      <c r="Z52" s="78">
        <f t="shared" si="27"/>
        <v>0</v>
      </c>
      <c r="AA52" s="78">
        <f t="shared" si="27"/>
        <v>0</v>
      </c>
      <c r="AB52" s="78">
        <f t="shared" si="27"/>
        <v>117906.22499999999</v>
      </c>
      <c r="AC52" s="78">
        <f t="shared" si="27"/>
        <v>1296968.4749999996</v>
      </c>
      <c r="AD52" s="78">
        <f t="shared" si="27"/>
        <v>317969.22499999998</v>
      </c>
    </row>
    <row r="53" spans="1:30" x14ac:dyDescent="0.25">
      <c r="A53" s="47" t="s">
        <v>84</v>
      </c>
      <c r="B53" s="92">
        <v>1</v>
      </c>
      <c r="C53" s="89" t="s">
        <v>82</v>
      </c>
      <c r="D53" s="90" t="s">
        <v>99</v>
      </c>
      <c r="E53" s="43">
        <v>86007</v>
      </c>
      <c r="F53" s="43">
        <f t="shared" ref="F53:F64" si="28">E53*B53</f>
        <v>86007</v>
      </c>
      <c r="G53" s="64"/>
      <c r="H53" s="64"/>
      <c r="I53" s="64"/>
      <c r="J53" s="64"/>
      <c r="K53" s="64"/>
      <c r="L53" s="64"/>
      <c r="M53" s="64"/>
      <c r="N53" s="44">
        <f t="shared" ref="N53:N67" si="29">F53*0.1</f>
        <v>8600.7000000000007</v>
      </c>
      <c r="O53" s="65">
        <f t="shared" ref="O53:O71" si="30">F53+G53+H53+I53+J53+K53+L53+M53+N53</f>
        <v>94607.7</v>
      </c>
      <c r="P53" s="92">
        <v>1</v>
      </c>
      <c r="Q53" s="89" t="s">
        <v>82</v>
      </c>
      <c r="R53" s="90" t="s">
        <v>99</v>
      </c>
      <c r="S53" s="43">
        <v>68841</v>
      </c>
      <c r="T53" s="43">
        <f t="shared" ref="T53:T67" si="31">S53*P53</f>
        <v>68841</v>
      </c>
      <c r="U53" s="64"/>
      <c r="V53" s="64"/>
      <c r="W53" s="64"/>
      <c r="X53" s="64"/>
      <c r="Y53" s="64"/>
      <c r="Z53" s="64"/>
      <c r="AA53" s="64"/>
      <c r="AB53" s="44">
        <f t="shared" ref="AB53:AB67" si="32">T53*0.1</f>
        <v>6884.1</v>
      </c>
      <c r="AC53" s="93">
        <f t="shared" si="4"/>
        <v>75725.100000000006</v>
      </c>
      <c r="AD53" s="37">
        <f t="shared" si="5"/>
        <v>18882.599999999991</v>
      </c>
    </row>
    <row r="54" spans="1:30" x14ac:dyDescent="0.25">
      <c r="A54" s="22" t="s">
        <v>87</v>
      </c>
      <c r="B54" s="23">
        <v>0.5</v>
      </c>
      <c r="C54" s="101" t="s">
        <v>77</v>
      </c>
      <c r="D54" s="24" t="s">
        <v>83</v>
      </c>
      <c r="E54" s="26">
        <v>78398</v>
      </c>
      <c r="F54" s="26">
        <f t="shared" si="28"/>
        <v>39199</v>
      </c>
      <c r="G54" s="39"/>
      <c r="H54" s="39"/>
      <c r="I54" s="39"/>
      <c r="J54" s="39"/>
      <c r="K54" s="39"/>
      <c r="L54" s="39"/>
      <c r="M54" s="39"/>
      <c r="N54" s="28">
        <f t="shared" si="29"/>
        <v>3919.9</v>
      </c>
      <c r="O54" s="40">
        <f t="shared" si="30"/>
        <v>43118.9</v>
      </c>
      <c r="P54" s="23">
        <v>0.5</v>
      </c>
      <c r="Q54" s="101" t="s">
        <v>77</v>
      </c>
      <c r="R54" s="24" t="s">
        <v>83</v>
      </c>
      <c r="S54" s="26">
        <v>61055</v>
      </c>
      <c r="T54" s="26">
        <f t="shared" si="31"/>
        <v>30527.5</v>
      </c>
      <c r="U54" s="39"/>
      <c r="V54" s="39"/>
      <c r="W54" s="39"/>
      <c r="X54" s="39"/>
      <c r="Y54" s="39"/>
      <c r="Z54" s="39"/>
      <c r="AA54" s="39"/>
      <c r="AB54" s="28">
        <f t="shared" si="32"/>
        <v>3052.75</v>
      </c>
      <c r="AC54" s="82">
        <f t="shared" si="4"/>
        <v>33580.25</v>
      </c>
      <c r="AD54" s="37">
        <f t="shared" si="5"/>
        <v>9538.6500000000015</v>
      </c>
    </row>
    <row r="55" spans="1:30" x14ac:dyDescent="0.25">
      <c r="A55" s="22" t="s">
        <v>88</v>
      </c>
      <c r="B55" s="23">
        <v>1</v>
      </c>
      <c r="C55" s="27" t="s">
        <v>79</v>
      </c>
      <c r="D55" s="24" t="s">
        <v>83</v>
      </c>
      <c r="E55" s="102">
        <v>74858</v>
      </c>
      <c r="F55" s="26">
        <f t="shared" si="28"/>
        <v>74858</v>
      </c>
      <c r="G55" s="39"/>
      <c r="H55" s="39"/>
      <c r="I55" s="39"/>
      <c r="J55" s="39"/>
      <c r="K55" s="39"/>
      <c r="L55" s="39"/>
      <c r="M55" s="39"/>
      <c r="N55" s="28">
        <f t="shared" si="29"/>
        <v>7485.8</v>
      </c>
      <c r="O55" s="40">
        <f t="shared" si="30"/>
        <v>82343.8</v>
      </c>
      <c r="P55" s="23">
        <v>1</v>
      </c>
      <c r="Q55" s="27" t="s">
        <v>79</v>
      </c>
      <c r="R55" s="24" t="s">
        <v>83</v>
      </c>
      <c r="S55" s="102">
        <v>58223</v>
      </c>
      <c r="T55" s="26">
        <f t="shared" si="31"/>
        <v>58223</v>
      </c>
      <c r="U55" s="39"/>
      <c r="V55" s="39"/>
      <c r="W55" s="39"/>
      <c r="X55" s="39"/>
      <c r="Y55" s="39"/>
      <c r="Z55" s="39"/>
      <c r="AA55" s="39"/>
      <c r="AB55" s="28">
        <f t="shared" si="32"/>
        <v>5822.3</v>
      </c>
      <c r="AC55" s="82">
        <f t="shared" si="4"/>
        <v>64045.3</v>
      </c>
      <c r="AD55" s="37">
        <f t="shared" si="5"/>
        <v>18298.5</v>
      </c>
    </row>
    <row r="56" spans="1:30" ht="24.75" x14ac:dyDescent="0.25">
      <c r="A56" s="22" t="s">
        <v>89</v>
      </c>
      <c r="B56" s="23">
        <v>0.5</v>
      </c>
      <c r="C56" s="27" t="s">
        <v>79</v>
      </c>
      <c r="D56" s="24" t="s">
        <v>83</v>
      </c>
      <c r="E56" s="102">
        <v>74858</v>
      </c>
      <c r="F56" s="26">
        <f t="shared" si="28"/>
        <v>37429</v>
      </c>
      <c r="G56" s="39"/>
      <c r="H56" s="39"/>
      <c r="I56" s="39"/>
      <c r="J56" s="39"/>
      <c r="K56" s="39"/>
      <c r="L56" s="39"/>
      <c r="M56" s="39"/>
      <c r="N56" s="28">
        <f t="shared" si="29"/>
        <v>3742.9</v>
      </c>
      <c r="O56" s="40">
        <f t="shared" si="30"/>
        <v>41171.9</v>
      </c>
      <c r="P56" s="23">
        <v>0.5</v>
      </c>
      <c r="Q56" s="27" t="s">
        <v>79</v>
      </c>
      <c r="R56" s="24" t="s">
        <v>83</v>
      </c>
      <c r="S56" s="102">
        <v>58223</v>
      </c>
      <c r="T56" s="26">
        <f t="shared" si="31"/>
        <v>29111.5</v>
      </c>
      <c r="U56" s="39"/>
      <c r="V56" s="39"/>
      <c r="W56" s="39"/>
      <c r="X56" s="39"/>
      <c r="Y56" s="39"/>
      <c r="Z56" s="39"/>
      <c r="AA56" s="39"/>
      <c r="AB56" s="28">
        <f t="shared" si="32"/>
        <v>2911.15</v>
      </c>
      <c r="AC56" s="82">
        <f t="shared" si="4"/>
        <v>32022.65</v>
      </c>
      <c r="AD56" s="37">
        <f t="shared" si="5"/>
        <v>9149.25</v>
      </c>
    </row>
    <row r="57" spans="1:30" x14ac:dyDescent="0.25">
      <c r="A57" s="22" t="s">
        <v>90</v>
      </c>
      <c r="B57" s="23">
        <v>1</v>
      </c>
      <c r="C57" s="27" t="s">
        <v>52</v>
      </c>
      <c r="D57" s="24" t="s">
        <v>99</v>
      </c>
      <c r="E57" s="26">
        <v>91670</v>
      </c>
      <c r="F57" s="26">
        <f t="shared" si="28"/>
        <v>91670</v>
      </c>
      <c r="G57" s="39"/>
      <c r="H57" s="39"/>
      <c r="I57" s="39"/>
      <c r="J57" s="39"/>
      <c r="K57" s="39"/>
      <c r="L57" s="39"/>
      <c r="M57" s="39"/>
      <c r="N57" s="28">
        <f t="shared" si="29"/>
        <v>9167</v>
      </c>
      <c r="O57" s="40">
        <f t="shared" si="30"/>
        <v>100837</v>
      </c>
      <c r="P57" s="23">
        <v>1</v>
      </c>
      <c r="Q57" s="27" t="s">
        <v>52</v>
      </c>
      <c r="R57" s="24" t="s">
        <v>99</v>
      </c>
      <c r="S57" s="26">
        <v>73620</v>
      </c>
      <c r="T57" s="26">
        <f t="shared" si="31"/>
        <v>73620</v>
      </c>
      <c r="U57" s="39"/>
      <c r="V57" s="39"/>
      <c r="W57" s="39"/>
      <c r="X57" s="39"/>
      <c r="Y57" s="39"/>
      <c r="Z57" s="39"/>
      <c r="AA57" s="39"/>
      <c r="AB57" s="28">
        <f t="shared" si="32"/>
        <v>7362</v>
      </c>
      <c r="AC57" s="82">
        <f t="shared" si="4"/>
        <v>80982</v>
      </c>
      <c r="AD57" s="37">
        <f t="shared" si="5"/>
        <v>19855</v>
      </c>
    </row>
    <row r="58" spans="1:30" x14ac:dyDescent="0.25">
      <c r="A58" s="22" t="s">
        <v>91</v>
      </c>
      <c r="B58" s="23">
        <v>1.5</v>
      </c>
      <c r="C58" s="27" t="s">
        <v>52</v>
      </c>
      <c r="D58" s="24" t="s">
        <v>100</v>
      </c>
      <c r="E58" s="26">
        <v>64594</v>
      </c>
      <c r="F58" s="26">
        <f t="shared" si="28"/>
        <v>96891</v>
      </c>
      <c r="G58" s="39"/>
      <c r="H58" s="39"/>
      <c r="I58" s="39"/>
      <c r="J58" s="66">
        <f>17697*30%*B58</f>
        <v>7963.65</v>
      </c>
      <c r="K58" s="39"/>
      <c r="L58" s="39"/>
      <c r="M58" s="39"/>
      <c r="N58" s="28">
        <f t="shared" si="29"/>
        <v>9689.1</v>
      </c>
      <c r="O58" s="40">
        <f t="shared" si="30"/>
        <v>114543.75</v>
      </c>
      <c r="P58" s="23">
        <v>1.5</v>
      </c>
      <c r="Q58" s="27" t="s">
        <v>52</v>
      </c>
      <c r="R58" s="24" t="s">
        <v>83</v>
      </c>
      <c r="S58" s="26">
        <v>66718</v>
      </c>
      <c r="T58" s="26">
        <f t="shared" si="31"/>
        <v>100077</v>
      </c>
      <c r="U58" s="39"/>
      <c r="V58" s="39"/>
      <c r="W58" s="39"/>
      <c r="X58" s="66">
        <f>17697*30%*P58</f>
        <v>7963.65</v>
      </c>
      <c r="Y58" s="39"/>
      <c r="Z58" s="39"/>
      <c r="AA58" s="39"/>
      <c r="AB58" s="28">
        <f t="shared" si="32"/>
        <v>10007.700000000001</v>
      </c>
      <c r="AC58" s="82">
        <f t="shared" si="4"/>
        <v>118048.34999999999</v>
      </c>
      <c r="AD58" s="37">
        <f t="shared" si="5"/>
        <v>-3504.5999999999913</v>
      </c>
    </row>
    <row r="59" spans="1:30" x14ac:dyDescent="0.25">
      <c r="A59" s="22" t="s">
        <v>91</v>
      </c>
      <c r="B59" s="23">
        <v>0.5</v>
      </c>
      <c r="C59" s="27" t="s">
        <v>52</v>
      </c>
      <c r="D59" s="24" t="s">
        <v>83</v>
      </c>
      <c r="E59" s="26">
        <v>83353</v>
      </c>
      <c r="F59" s="26">
        <f t="shared" si="28"/>
        <v>41676.5</v>
      </c>
      <c r="G59" s="39"/>
      <c r="H59" s="39"/>
      <c r="I59" s="39"/>
      <c r="J59" s="66">
        <f>17697*30%*B59</f>
        <v>2654.5499999999997</v>
      </c>
      <c r="K59" s="39"/>
      <c r="L59" s="39"/>
      <c r="M59" s="39"/>
      <c r="N59" s="28">
        <f t="shared" si="29"/>
        <v>4167.6500000000005</v>
      </c>
      <c r="O59" s="40">
        <f t="shared" si="30"/>
        <v>48498.700000000004</v>
      </c>
      <c r="P59" s="23">
        <v>0.5</v>
      </c>
      <c r="Q59" s="27" t="s">
        <v>52</v>
      </c>
      <c r="R59" s="24" t="s">
        <v>83</v>
      </c>
      <c r="S59" s="26">
        <v>66718</v>
      </c>
      <c r="T59" s="26">
        <f t="shared" si="31"/>
        <v>33359</v>
      </c>
      <c r="U59" s="39"/>
      <c r="V59" s="39"/>
      <c r="W59" s="39"/>
      <c r="X59" s="66">
        <f>17697*30%*P59</f>
        <v>2654.5499999999997</v>
      </c>
      <c r="Y59" s="39"/>
      <c r="Z59" s="39"/>
      <c r="AA59" s="39"/>
      <c r="AB59" s="28">
        <f t="shared" si="32"/>
        <v>3335.9</v>
      </c>
      <c r="AC59" s="82">
        <f t="shared" si="4"/>
        <v>39349.450000000004</v>
      </c>
      <c r="AD59" s="37">
        <f t="shared" si="5"/>
        <v>9149.25</v>
      </c>
    </row>
    <row r="60" spans="1:30" x14ac:dyDescent="0.25">
      <c r="A60" s="22" t="s">
        <v>92</v>
      </c>
      <c r="B60" s="23">
        <v>1</v>
      </c>
      <c r="C60" s="27" t="s">
        <v>80</v>
      </c>
      <c r="D60" s="24" t="s">
        <v>83</v>
      </c>
      <c r="E60" s="26">
        <v>75566</v>
      </c>
      <c r="F60" s="26">
        <f t="shared" si="28"/>
        <v>75566</v>
      </c>
      <c r="G60" s="39"/>
      <c r="H60" s="39"/>
      <c r="I60" s="39"/>
      <c r="J60" s="39"/>
      <c r="K60" s="39"/>
      <c r="L60" s="39"/>
      <c r="M60" s="39"/>
      <c r="N60" s="28">
        <f t="shared" si="29"/>
        <v>7556.6</v>
      </c>
      <c r="O60" s="40">
        <f t="shared" si="30"/>
        <v>83122.600000000006</v>
      </c>
      <c r="P60" s="23">
        <v>1</v>
      </c>
      <c r="Q60" s="27" t="s">
        <v>80</v>
      </c>
      <c r="R60" s="24" t="s">
        <v>83</v>
      </c>
      <c r="S60" s="26">
        <v>59639</v>
      </c>
      <c r="T60" s="26">
        <f t="shared" si="31"/>
        <v>59639</v>
      </c>
      <c r="U60" s="39"/>
      <c r="V60" s="39"/>
      <c r="W60" s="39"/>
      <c r="X60" s="39"/>
      <c r="Y60" s="39"/>
      <c r="Z60" s="39"/>
      <c r="AA60" s="39"/>
      <c r="AB60" s="28">
        <f t="shared" si="32"/>
        <v>5963.9000000000005</v>
      </c>
      <c r="AC60" s="82">
        <f t="shared" si="4"/>
        <v>65602.899999999994</v>
      </c>
      <c r="AD60" s="37">
        <f t="shared" si="5"/>
        <v>17519.700000000012</v>
      </c>
    </row>
    <row r="61" spans="1:30" x14ac:dyDescent="0.25">
      <c r="A61" s="22" t="s">
        <v>92</v>
      </c>
      <c r="B61" s="23">
        <v>1</v>
      </c>
      <c r="C61" s="27" t="s">
        <v>64</v>
      </c>
      <c r="D61" s="24" t="s">
        <v>83</v>
      </c>
      <c r="E61" s="26">
        <v>79813</v>
      </c>
      <c r="F61" s="26">
        <f t="shared" si="28"/>
        <v>79813</v>
      </c>
      <c r="G61" s="39"/>
      <c r="H61" s="39"/>
      <c r="I61" s="39"/>
      <c r="J61" s="39"/>
      <c r="K61" s="39"/>
      <c r="L61" s="39"/>
      <c r="M61" s="39"/>
      <c r="N61" s="28">
        <f t="shared" si="29"/>
        <v>7981.3</v>
      </c>
      <c r="O61" s="40">
        <f t="shared" si="30"/>
        <v>87794.3</v>
      </c>
      <c r="P61" s="23">
        <v>1</v>
      </c>
      <c r="Q61" s="27" t="s">
        <v>64</v>
      </c>
      <c r="R61" s="24" t="s">
        <v>83</v>
      </c>
      <c r="S61" s="26">
        <v>63886</v>
      </c>
      <c r="T61" s="26">
        <f t="shared" si="31"/>
        <v>63886</v>
      </c>
      <c r="U61" s="39"/>
      <c r="V61" s="39"/>
      <c r="W61" s="39"/>
      <c r="X61" s="39"/>
      <c r="Y61" s="39"/>
      <c r="Z61" s="39"/>
      <c r="AA61" s="39"/>
      <c r="AB61" s="28">
        <f t="shared" si="32"/>
        <v>6388.6</v>
      </c>
      <c r="AC61" s="82">
        <f t="shared" si="4"/>
        <v>70274.600000000006</v>
      </c>
      <c r="AD61" s="37">
        <f t="shared" si="5"/>
        <v>17519.699999999997</v>
      </c>
    </row>
    <row r="62" spans="1:30" x14ac:dyDescent="0.25">
      <c r="A62" s="22" t="s">
        <v>93</v>
      </c>
      <c r="B62" s="23">
        <v>1</v>
      </c>
      <c r="C62" s="27" t="s">
        <v>48</v>
      </c>
      <c r="D62" s="24" t="s">
        <v>83</v>
      </c>
      <c r="E62" s="26">
        <v>85477</v>
      </c>
      <c r="F62" s="26">
        <f t="shared" si="28"/>
        <v>85477</v>
      </c>
      <c r="G62" s="39"/>
      <c r="H62" s="39"/>
      <c r="I62" s="39"/>
      <c r="J62" s="39"/>
      <c r="K62" s="39"/>
      <c r="L62" s="39"/>
      <c r="M62" s="39"/>
      <c r="N62" s="28">
        <f t="shared" si="29"/>
        <v>8547.7000000000007</v>
      </c>
      <c r="O62" s="40">
        <f t="shared" si="30"/>
        <v>94024.7</v>
      </c>
      <c r="P62" s="23">
        <v>1</v>
      </c>
      <c r="Q62" s="27" t="s">
        <v>48</v>
      </c>
      <c r="R62" s="24" t="s">
        <v>83</v>
      </c>
      <c r="S62" s="26">
        <v>68310</v>
      </c>
      <c r="T62" s="26">
        <f t="shared" si="31"/>
        <v>68310</v>
      </c>
      <c r="U62" s="39"/>
      <c r="V62" s="39"/>
      <c r="W62" s="39"/>
      <c r="X62" s="39"/>
      <c r="Y62" s="39"/>
      <c r="Z62" s="39"/>
      <c r="AA62" s="39"/>
      <c r="AB62" s="28">
        <f t="shared" si="32"/>
        <v>6831</v>
      </c>
      <c r="AC62" s="82">
        <f t="shared" si="4"/>
        <v>75141</v>
      </c>
      <c r="AD62" s="37">
        <f t="shared" si="5"/>
        <v>18883.699999999997</v>
      </c>
    </row>
    <row r="63" spans="1:30" x14ac:dyDescent="0.25">
      <c r="A63" s="22" t="s">
        <v>95</v>
      </c>
      <c r="B63" s="23">
        <v>0.5</v>
      </c>
      <c r="C63" s="27" t="s">
        <v>50</v>
      </c>
      <c r="D63" s="24" t="s">
        <v>83</v>
      </c>
      <c r="E63" s="26">
        <v>81583</v>
      </c>
      <c r="F63" s="26">
        <f t="shared" si="28"/>
        <v>40791.5</v>
      </c>
      <c r="G63" s="39"/>
      <c r="H63" s="39"/>
      <c r="I63" s="39"/>
      <c r="J63" s="39"/>
      <c r="K63" s="39"/>
      <c r="L63" s="39"/>
      <c r="M63" s="39"/>
      <c r="N63" s="28">
        <f t="shared" si="29"/>
        <v>4079.15</v>
      </c>
      <c r="O63" s="40">
        <f t="shared" si="30"/>
        <v>44870.65</v>
      </c>
      <c r="P63" s="23">
        <v>0.5</v>
      </c>
      <c r="Q63" s="27" t="s">
        <v>50</v>
      </c>
      <c r="R63" s="24" t="s">
        <v>83</v>
      </c>
      <c r="S63" s="26">
        <v>65302</v>
      </c>
      <c r="T63" s="26">
        <f t="shared" si="31"/>
        <v>32651</v>
      </c>
      <c r="U63" s="39"/>
      <c r="V63" s="39"/>
      <c r="W63" s="39"/>
      <c r="X63" s="39"/>
      <c r="Y63" s="39"/>
      <c r="Z63" s="39"/>
      <c r="AA63" s="39"/>
      <c r="AB63" s="28">
        <f t="shared" si="32"/>
        <v>3265.1000000000004</v>
      </c>
      <c r="AC63" s="82">
        <f t="shared" si="4"/>
        <v>35916.1</v>
      </c>
      <c r="AD63" s="37">
        <f t="shared" si="5"/>
        <v>8954.5500000000029</v>
      </c>
    </row>
    <row r="64" spans="1:30" x14ac:dyDescent="0.25">
      <c r="A64" s="22" t="s">
        <v>95</v>
      </c>
      <c r="B64" s="23">
        <v>0.5</v>
      </c>
      <c r="C64" s="27" t="s">
        <v>64</v>
      </c>
      <c r="D64" s="24" t="s">
        <v>83</v>
      </c>
      <c r="E64" s="26">
        <v>79813</v>
      </c>
      <c r="F64" s="26">
        <f t="shared" si="28"/>
        <v>39906.5</v>
      </c>
      <c r="G64" s="39"/>
      <c r="H64" s="39"/>
      <c r="I64" s="39"/>
      <c r="J64" s="39"/>
      <c r="K64" s="39"/>
      <c r="L64" s="39"/>
      <c r="M64" s="39"/>
      <c r="N64" s="28">
        <f t="shared" si="29"/>
        <v>3990.65</v>
      </c>
      <c r="O64" s="40">
        <f t="shared" si="30"/>
        <v>43897.15</v>
      </c>
      <c r="P64" s="23">
        <v>0.5</v>
      </c>
      <c r="Q64" s="27" t="s">
        <v>64</v>
      </c>
      <c r="R64" s="24" t="s">
        <v>83</v>
      </c>
      <c r="S64" s="26">
        <v>63886</v>
      </c>
      <c r="T64" s="26">
        <f t="shared" si="31"/>
        <v>31943</v>
      </c>
      <c r="U64" s="39"/>
      <c r="V64" s="39"/>
      <c r="W64" s="39"/>
      <c r="X64" s="39"/>
      <c r="Y64" s="39"/>
      <c r="Z64" s="39"/>
      <c r="AA64" s="39"/>
      <c r="AB64" s="28">
        <f t="shared" si="32"/>
        <v>3194.3</v>
      </c>
      <c r="AC64" s="82">
        <f t="shared" si="4"/>
        <v>35137.300000000003</v>
      </c>
      <c r="AD64" s="37">
        <f t="shared" si="5"/>
        <v>8759.8499999999985</v>
      </c>
    </row>
    <row r="65" spans="1:30" x14ac:dyDescent="0.25">
      <c r="A65" s="22" t="s">
        <v>97</v>
      </c>
      <c r="B65" s="23">
        <v>1</v>
      </c>
      <c r="C65" s="27" t="s">
        <v>77</v>
      </c>
      <c r="D65" s="24" t="s">
        <v>100</v>
      </c>
      <c r="E65" s="102">
        <v>61940</v>
      </c>
      <c r="F65" s="26">
        <f>E65*B65</f>
        <v>61940</v>
      </c>
      <c r="G65" s="39"/>
      <c r="H65" s="39"/>
      <c r="I65" s="39"/>
      <c r="J65" s="39"/>
      <c r="K65" s="39"/>
      <c r="L65" s="39"/>
      <c r="M65" s="39"/>
      <c r="N65" s="28">
        <f t="shared" si="29"/>
        <v>6194</v>
      </c>
      <c r="O65" s="40">
        <f t="shared" si="30"/>
        <v>68134</v>
      </c>
      <c r="P65" s="23">
        <v>1</v>
      </c>
      <c r="Q65" s="27" t="s">
        <v>82</v>
      </c>
      <c r="R65" s="24" t="s">
        <v>100</v>
      </c>
      <c r="S65" s="102">
        <v>41588</v>
      </c>
      <c r="T65" s="26">
        <f>S65*P65</f>
        <v>41588</v>
      </c>
      <c r="U65" s="39"/>
      <c r="V65" s="39"/>
      <c r="W65" s="39"/>
      <c r="X65" s="39"/>
      <c r="Y65" s="39"/>
      <c r="Z65" s="39"/>
      <c r="AA65" s="39"/>
      <c r="AB65" s="28">
        <f t="shared" si="32"/>
        <v>4158.8</v>
      </c>
      <c r="AC65" s="82">
        <f t="shared" si="4"/>
        <v>45746.8</v>
      </c>
      <c r="AD65" s="37">
        <f t="shared" si="5"/>
        <v>22387.199999999997</v>
      </c>
    </row>
    <row r="66" spans="1:30" x14ac:dyDescent="0.25">
      <c r="A66" s="22" t="s">
        <v>98</v>
      </c>
      <c r="B66" s="23">
        <v>1</v>
      </c>
      <c r="C66" s="27" t="s">
        <v>81</v>
      </c>
      <c r="D66" s="24" t="s">
        <v>83</v>
      </c>
      <c r="E66" s="102">
        <v>72558</v>
      </c>
      <c r="F66" s="26">
        <f t="shared" ref="F66:F67" si="33">E66*B66</f>
        <v>72558</v>
      </c>
      <c r="G66" s="39"/>
      <c r="H66" s="39"/>
      <c r="I66" s="39"/>
      <c r="J66" s="39"/>
      <c r="K66" s="39"/>
      <c r="L66" s="39"/>
      <c r="M66" s="39"/>
      <c r="N66" s="28">
        <f t="shared" si="29"/>
        <v>7255.8</v>
      </c>
      <c r="O66" s="40">
        <f t="shared" si="30"/>
        <v>79813.8</v>
      </c>
      <c r="P66" s="23">
        <v>1</v>
      </c>
      <c r="Q66" s="27" t="s">
        <v>81</v>
      </c>
      <c r="R66" s="24" t="s">
        <v>83</v>
      </c>
      <c r="S66" s="102">
        <v>54507</v>
      </c>
      <c r="T66" s="26">
        <f t="shared" si="31"/>
        <v>54507</v>
      </c>
      <c r="U66" s="39"/>
      <c r="V66" s="39"/>
      <c r="W66" s="39"/>
      <c r="X66" s="39"/>
      <c r="Y66" s="39"/>
      <c r="Z66" s="39"/>
      <c r="AA66" s="39"/>
      <c r="AB66" s="28">
        <f t="shared" si="32"/>
        <v>5450.7000000000007</v>
      </c>
      <c r="AC66" s="82">
        <f t="shared" si="4"/>
        <v>59957.7</v>
      </c>
      <c r="AD66" s="37">
        <f t="shared" si="5"/>
        <v>19856.100000000006</v>
      </c>
    </row>
    <row r="67" spans="1:30" ht="15.75" thickBot="1" x14ac:dyDescent="0.3">
      <c r="A67" s="31" t="s">
        <v>98</v>
      </c>
      <c r="B67" s="32">
        <v>0.25</v>
      </c>
      <c r="C67" s="83" t="s">
        <v>82</v>
      </c>
      <c r="D67" s="33" t="s">
        <v>83</v>
      </c>
      <c r="E67" s="103">
        <v>78929</v>
      </c>
      <c r="F67" s="34">
        <f t="shared" si="33"/>
        <v>19732.25</v>
      </c>
      <c r="G67" s="67"/>
      <c r="H67" s="67"/>
      <c r="I67" s="67"/>
      <c r="J67" s="67"/>
      <c r="K67" s="67"/>
      <c r="L67" s="67"/>
      <c r="M67" s="67"/>
      <c r="N67" s="41">
        <f t="shared" si="29"/>
        <v>1973.2250000000001</v>
      </c>
      <c r="O67" s="62">
        <f t="shared" si="30"/>
        <v>21705.474999999999</v>
      </c>
      <c r="P67" s="32">
        <v>0.25</v>
      </c>
      <c r="Q67" s="83" t="s">
        <v>82</v>
      </c>
      <c r="R67" s="33" t="s">
        <v>83</v>
      </c>
      <c r="S67" s="103">
        <v>62470</v>
      </c>
      <c r="T67" s="34">
        <f t="shared" si="31"/>
        <v>15617.5</v>
      </c>
      <c r="U67" s="67"/>
      <c r="V67" s="67"/>
      <c r="W67" s="67"/>
      <c r="X67" s="67"/>
      <c r="Y67" s="67"/>
      <c r="Z67" s="67"/>
      <c r="AA67" s="67"/>
      <c r="AB67" s="41">
        <f t="shared" si="32"/>
        <v>1561.75</v>
      </c>
      <c r="AC67" s="86">
        <f t="shared" si="4"/>
        <v>17179.25</v>
      </c>
      <c r="AD67" s="42">
        <f t="shared" si="5"/>
        <v>4526.2249999999985</v>
      </c>
    </row>
    <row r="68" spans="1:30" ht="15.75" thickBot="1" x14ac:dyDescent="0.3">
      <c r="A68" s="48" t="s">
        <v>26</v>
      </c>
      <c r="B68" s="49">
        <f t="shared" ref="B68:AC68" si="34">SUM(B53:B67)</f>
        <v>12.25</v>
      </c>
      <c r="C68" s="49"/>
      <c r="D68" s="49"/>
      <c r="E68" s="94">
        <f t="shared" si="34"/>
        <v>1169417</v>
      </c>
      <c r="F68" s="94">
        <f t="shared" si="34"/>
        <v>943514.75</v>
      </c>
      <c r="G68" s="94">
        <f t="shared" si="34"/>
        <v>0</v>
      </c>
      <c r="H68" s="94">
        <f t="shared" si="34"/>
        <v>0</v>
      </c>
      <c r="I68" s="94">
        <f t="shared" si="34"/>
        <v>0</v>
      </c>
      <c r="J68" s="94">
        <f t="shared" si="34"/>
        <v>10618.199999999999</v>
      </c>
      <c r="K68" s="94">
        <f t="shared" si="34"/>
        <v>0</v>
      </c>
      <c r="L68" s="94">
        <f t="shared" si="34"/>
        <v>0</v>
      </c>
      <c r="M68" s="94">
        <f t="shared" si="34"/>
        <v>0</v>
      </c>
      <c r="N68" s="94">
        <f t="shared" si="34"/>
        <v>94351.475000000006</v>
      </c>
      <c r="O68" s="94">
        <f t="shared" si="34"/>
        <v>1048484.425</v>
      </c>
      <c r="P68" s="49">
        <f t="shared" si="34"/>
        <v>12.25</v>
      </c>
      <c r="Q68" s="49">
        <f t="shared" si="34"/>
        <v>0</v>
      </c>
      <c r="R68" s="49">
        <f t="shared" si="34"/>
        <v>0</v>
      </c>
      <c r="S68" s="49">
        <f t="shared" si="34"/>
        <v>932986</v>
      </c>
      <c r="T68" s="49">
        <f t="shared" si="34"/>
        <v>761900.5</v>
      </c>
      <c r="U68" s="49">
        <f t="shared" si="34"/>
        <v>0</v>
      </c>
      <c r="V68" s="49">
        <f t="shared" si="34"/>
        <v>0</v>
      </c>
      <c r="W68" s="49">
        <f t="shared" si="34"/>
        <v>0</v>
      </c>
      <c r="X68" s="49">
        <f t="shared" si="34"/>
        <v>10618.199999999999</v>
      </c>
      <c r="Y68" s="49">
        <f t="shared" si="34"/>
        <v>0</v>
      </c>
      <c r="Z68" s="49">
        <f t="shared" si="34"/>
        <v>0</v>
      </c>
      <c r="AA68" s="49">
        <f t="shared" si="34"/>
        <v>0</v>
      </c>
      <c r="AB68" s="49">
        <f t="shared" si="34"/>
        <v>76190.05</v>
      </c>
      <c r="AC68" s="94">
        <f t="shared" si="34"/>
        <v>848708.75</v>
      </c>
      <c r="AD68" s="46">
        <f t="shared" si="5"/>
        <v>199775.67500000005</v>
      </c>
    </row>
    <row r="69" spans="1:30" x14ac:dyDescent="0.25">
      <c r="A69" s="47" t="s">
        <v>103</v>
      </c>
      <c r="B69" s="92">
        <v>1</v>
      </c>
      <c r="C69" s="89" t="s">
        <v>80</v>
      </c>
      <c r="D69" s="90" t="s">
        <v>130</v>
      </c>
      <c r="E69" s="43">
        <v>54507</v>
      </c>
      <c r="F69" s="43">
        <f t="shared" ref="F69:F71" si="35">E69*B69</f>
        <v>54507</v>
      </c>
      <c r="G69" s="64"/>
      <c r="H69" s="64"/>
      <c r="I69" s="64"/>
      <c r="J69" s="64"/>
      <c r="K69" s="64"/>
      <c r="L69" s="64"/>
      <c r="M69" s="64"/>
      <c r="N69" s="44">
        <f t="shared" ref="N69:N71" si="36">F69*0.1</f>
        <v>5450.7000000000007</v>
      </c>
      <c r="O69" s="65">
        <f t="shared" si="30"/>
        <v>59957.7</v>
      </c>
      <c r="P69" s="92">
        <v>1</v>
      </c>
      <c r="Q69" s="89" t="s">
        <v>80</v>
      </c>
      <c r="R69" s="90" t="s">
        <v>106</v>
      </c>
      <c r="S69" s="43">
        <v>31855</v>
      </c>
      <c r="T69" s="43">
        <f t="shared" ref="T69:T71" si="37">S69*P69</f>
        <v>31855</v>
      </c>
      <c r="U69" s="64"/>
      <c r="V69" s="64"/>
      <c r="W69" s="64"/>
      <c r="X69" s="64"/>
      <c r="Y69" s="64"/>
      <c r="Z69" s="64"/>
      <c r="AA69" s="64"/>
      <c r="AB69" s="44">
        <f t="shared" ref="AB69:AB71" si="38">T69*0.1</f>
        <v>3185.5</v>
      </c>
      <c r="AC69" s="93">
        <f t="shared" ref="AC69:AC71" si="39">T69+U69+V69+W69+X69+Y69+Z69+AA69+AB69</f>
        <v>35040.5</v>
      </c>
      <c r="AD69" s="37">
        <f t="shared" si="5"/>
        <v>24917.199999999997</v>
      </c>
    </row>
    <row r="70" spans="1:30" ht="20.25" customHeight="1" x14ac:dyDescent="0.25">
      <c r="A70" s="36" t="s">
        <v>104</v>
      </c>
      <c r="B70" s="95">
        <v>1</v>
      </c>
      <c r="C70" s="27" t="s">
        <v>70</v>
      </c>
      <c r="D70" s="90" t="s">
        <v>130</v>
      </c>
      <c r="E70" s="102">
        <v>52737</v>
      </c>
      <c r="F70" s="26">
        <f t="shared" si="35"/>
        <v>52737</v>
      </c>
      <c r="G70" s="39"/>
      <c r="H70" s="39"/>
      <c r="I70" s="39"/>
      <c r="J70" s="39"/>
      <c r="K70" s="39"/>
      <c r="L70" s="39"/>
      <c r="M70" s="39"/>
      <c r="N70" s="28">
        <f t="shared" si="36"/>
        <v>5273.7000000000007</v>
      </c>
      <c r="O70" s="40">
        <f t="shared" si="30"/>
        <v>58010.7</v>
      </c>
      <c r="P70" s="95">
        <v>1</v>
      </c>
      <c r="Q70" s="27" t="s">
        <v>70</v>
      </c>
      <c r="R70" s="24" t="s">
        <v>106</v>
      </c>
      <c r="S70" s="102">
        <v>29731</v>
      </c>
      <c r="T70" s="26">
        <f t="shared" si="37"/>
        <v>29731</v>
      </c>
      <c r="U70" s="39"/>
      <c r="V70" s="39"/>
      <c r="W70" s="39"/>
      <c r="X70" s="39"/>
      <c r="Y70" s="39"/>
      <c r="Z70" s="39"/>
      <c r="AA70" s="39"/>
      <c r="AB70" s="28">
        <f t="shared" si="38"/>
        <v>2973.1000000000004</v>
      </c>
      <c r="AC70" s="96">
        <f t="shared" si="39"/>
        <v>32704.1</v>
      </c>
      <c r="AD70" s="37">
        <f t="shared" si="5"/>
        <v>25306.6</v>
      </c>
    </row>
    <row r="71" spans="1:30" ht="15.75" thickBot="1" x14ac:dyDescent="0.3">
      <c r="A71" s="31" t="s">
        <v>105</v>
      </c>
      <c r="B71" s="32">
        <v>1</v>
      </c>
      <c r="C71" s="83" t="s">
        <v>70</v>
      </c>
      <c r="D71" s="90" t="s">
        <v>130</v>
      </c>
      <c r="E71" s="103">
        <v>52737</v>
      </c>
      <c r="F71" s="34">
        <f t="shared" si="35"/>
        <v>52737</v>
      </c>
      <c r="G71" s="67"/>
      <c r="H71" s="67"/>
      <c r="I71" s="67"/>
      <c r="J71" s="67"/>
      <c r="K71" s="67"/>
      <c r="L71" s="67"/>
      <c r="M71" s="67"/>
      <c r="N71" s="41">
        <f t="shared" si="36"/>
        <v>5273.7000000000007</v>
      </c>
      <c r="O71" s="62">
        <f t="shared" si="30"/>
        <v>58010.7</v>
      </c>
      <c r="P71" s="32">
        <v>1</v>
      </c>
      <c r="Q71" s="83" t="s">
        <v>70</v>
      </c>
      <c r="R71" s="33" t="s">
        <v>106</v>
      </c>
      <c r="S71" s="103">
        <v>29731</v>
      </c>
      <c r="T71" s="34">
        <f t="shared" si="37"/>
        <v>29731</v>
      </c>
      <c r="U71" s="67"/>
      <c r="V71" s="67"/>
      <c r="W71" s="67"/>
      <c r="X71" s="67"/>
      <c r="Y71" s="67"/>
      <c r="Z71" s="67"/>
      <c r="AA71" s="67"/>
      <c r="AB71" s="41">
        <f t="shared" si="38"/>
        <v>2973.1000000000004</v>
      </c>
      <c r="AC71" s="86">
        <f t="shared" si="39"/>
        <v>32704.1</v>
      </c>
      <c r="AD71" s="42">
        <f t="shared" si="5"/>
        <v>25306.6</v>
      </c>
    </row>
    <row r="72" spans="1:30" ht="15.75" thickBot="1" x14ac:dyDescent="0.3">
      <c r="A72" s="45" t="s">
        <v>27</v>
      </c>
      <c r="B72" s="17">
        <f t="shared" ref="B72:AC72" si="40">SUM(B69:B71)</f>
        <v>3</v>
      </c>
      <c r="C72" s="17"/>
      <c r="D72" s="17"/>
      <c r="E72" s="87">
        <f t="shared" si="40"/>
        <v>159981</v>
      </c>
      <c r="F72" s="87">
        <f t="shared" si="40"/>
        <v>159981</v>
      </c>
      <c r="G72" s="87">
        <f t="shared" si="40"/>
        <v>0</v>
      </c>
      <c r="H72" s="87">
        <f t="shared" si="40"/>
        <v>0</v>
      </c>
      <c r="I72" s="87">
        <f t="shared" si="40"/>
        <v>0</v>
      </c>
      <c r="J72" s="87">
        <f t="shared" si="40"/>
        <v>0</v>
      </c>
      <c r="K72" s="87">
        <f t="shared" si="40"/>
        <v>0</v>
      </c>
      <c r="L72" s="87">
        <f t="shared" si="40"/>
        <v>0</v>
      </c>
      <c r="M72" s="87">
        <f t="shared" si="40"/>
        <v>0</v>
      </c>
      <c r="N72" s="87">
        <f t="shared" si="40"/>
        <v>15998.100000000002</v>
      </c>
      <c r="O72" s="87">
        <f t="shared" si="40"/>
        <v>175979.09999999998</v>
      </c>
      <c r="P72" s="17">
        <f t="shared" si="40"/>
        <v>3</v>
      </c>
      <c r="Q72" s="17">
        <f t="shared" si="40"/>
        <v>0</v>
      </c>
      <c r="R72" s="17">
        <f t="shared" si="40"/>
        <v>0</v>
      </c>
      <c r="S72" s="17">
        <f t="shared" si="40"/>
        <v>91317</v>
      </c>
      <c r="T72" s="17">
        <f t="shared" si="40"/>
        <v>91317</v>
      </c>
      <c r="U72" s="17">
        <f t="shared" si="40"/>
        <v>0</v>
      </c>
      <c r="V72" s="17">
        <f t="shared" si="40"/>
        <v>0</v>
      </c>
      <c r="W72" s="17">
        <f t="shared" si="40"/>
        <v>0</v>
      </c>
      <c r="X72" s="17">
        <f t="shared" si="40"/>
        <v>0</v>
      </c>
      <c r="Y72" s="17">
        <f t="shared" si="40"/>
        <v>0</v>
      </c>
      <c r="Z72" s="17">
        <f t="shared" si="40"/>
        <v>0</v>
      </c>
      <c r="AA72" s="97">
        <f t="shared" si="40"/>
        <v>0</v>
      </c>
      <c r="AB72" s="49">
        <f t="shared" si="40"/>
        <v>9131.7000000000007</v>
      </c>
      <c r="AC72" s="94">
        <f t="shared" si="40"/>
        <v>100448.70000000001</v>
      </c>
      <c r="AD72" s="46">
        <f t="shared" si="5"/>
        <v>75530.399999999965</v>
      </c>
    </row>
    <row r="73" spans="1:30" x14ac:dyDescent="0.25">
      <c r="A73" s="22" t="s">
        <v>108</v>
      </c>
      <c r="B73" s="88">
        <v>2</v>
      </c>
      <c r="C73" s="89"/>
      <c r="D73" s="90">
        <v>3</v>
      </c>
      <c r="E73" s="43">
        <v>50259</v>
      </c>
      <c r="F73" s="43">
        <f t="shared" ref="F73:F82" si="41">E73*B73</f>
        <v>100518</v>
      </c>
      <c r="G73" s="64"/>
      <c r="H73" s="64"/>
      <c r="I73" s="64"/>
      <c r="J73" s="64"/>
      <c r="K73" s="64"/>
      <c r="L73" s="64"/>
      <c r="M73" s="64"/>
      <c r="N73" s="44">
        <f t="shared" ref="N73:N82" si="42">F73*0.1</f>
        <v>10051.800000000001</v>
      </c>
      <c r="O73" s="65">
        <f t="shared" ref="O73:O82" si="43">F73+G73+H73+I73+J73+K73+L73+M73+N73</f>
        <v>110569.8</v>
      </c>
      <c r="P73" s="88">
        <v>2</v>
      </c>
      <c r="Q73" s="64"/>
      <c r="R73" s="90">
        <v>3</v>
      </c>
      <c r="S73" s="104">
        <v>32386</v>
      </c>
      <c r="T73" s="43">
        <f t="shared" ref="T73:T82" si="44">S73*P73</f>
        <v>64772</v>
      </c>
      <c r="U73" s="64"/>
      <c r="V73" s="64"/>
      <c r="W73" s="64"/>
      <c r="X73" s="64"/>
      <c r="Y73" s="64"/>
      <c r="Z73" s="64"/>
      <c r="AA73" s="98"/>
      <c r="AB73" s="44">
        <f t="shared" ref="AB73:AB82" si="45">T73*0.1</f>
        <v>6477.2000000000007</v>
      </c>
      <c r="AC73" s="93">
        <f t="shared" ref="AC73:AC82" si="46">T73+U73+V73+W73+X73+Y73+Z73+AA73+AB73</f>
        <v>71249.2</v>
      </c>
      <c r="AD73" s="37">
        <f t="shared" si="5"/>
        <v>39320.600000000006</v>
      </c>
    </row>
    <row r="74" spans="1:30" x14ac:dyDescent="0.25">
      <c r="A74" s="22" t="s">
        <v>109</v>
      </c>
      <c r="B74" s="23">
        <v>2</v>
      </c>
      <c r="C74" s="27"/>
      <c r="D74" s="24">
        <v>4</v>
      </c>
      <c r="E74" s="26">
        <v>51144</v>
      </c>
      <c r="F74" s="26">
        <f t="shared" si="41"/>
        <v>102288</v>
      </c>
      <c r="G74" s="39"/>
      <c r="H74" s="39"/>
      <c r="I74" s="39"/>
      <c r="J74" s="39"/>
      <c r="K74" s="39"/>
      <c r="L74" s="39"/>
      <c r="M74" s="39">
        <f>17697*20%</f>
        <v>3539.4</v>
      </c>
      <c r="N74" s="28">
        <f t="shared" si="42"/>
        <v>10228.800000000001</v>
      </c>
      <c r="O74" s="40">
        <f t="shared" si="43"/>
        <v>116056.2</v>
      </c>
      <c r="P74" s="23">
        <v>2</v>
      </c>
      <c r="Q74" s="39"/>
      <c r="R74" s="24">
        <v>4</v>
      </c>
      <c r="S74" s="105">
        <v>34686</v>
      </c>
      <c r="T74" s="26">
        <f t="shared" si="44"/>
        <v>69372</v>
      </c>
      <c r="U74" s="39"/>
      <c r="V74" s="39"/>
      <c r="W74" s="39"/>
      <c r="X74" s="39"/>
      <c r="Y74" s="39"/>
      <c r="Z74" s="39"/>
      <c r="AA74" s="39">
        <f>17697*20%</f>
        <v>3539.4</v>
      </c>
      <c r="AB74" s="28">
        <f t="shared" si="45"/>
        <v>6937.2000000000007</v>
      </c>
      <c r="AC74" s="82">
        <f t="shared" si="46"/>
        <v>79848.599999999991</v>
      </c>
      <c r="AD74" s="37">
        <f t="shared" si="5"/>
        <v>36207.600000000006</v>
      </c>
    </row>
    <row r="75" spans="1:30" x14ac:dyDescent="0.25">
      <c r="A75" s="22" t="s">
        <v>110</v>
      </c>
      <c r="B75" s="23">
        <v>1</v>
      </c>
      <c r="C75" s="27"/>
      <c r="D75" s="24">
        <v>3</v>
      </c>
      <c r="E75" s="26">
        <v>50259</v>
      </c>
      <c r="F75" s="26">
        <f t="shared" si="41"/>
        <v>50259</v>
      </c>
      <c r="G75" s="39"/>
      <c r="H75" s="39"/>
      <c r="I75" s="39"/>
      <c r="J75" s="39"/>
      <c r="K75" s="39"/>
      <c r="L75" s="39"/>
      <c r="M75" s="39"/>
      <c r="N75" s="28">
        <f t="shared" si="42"/>
        <v>5025.9000000000005</v>
      </c>
      <c r="O75" s="40">
        <f t="shared" si="43"/>
        <v>55284.9</v>
      </c>
      <c r="P75" s="23">
        <v>1</v>
      </c>
      <c r="Q75" s="39"/>
      <c r="R75" s="24">
        <v>3</v>
      </c>
      <c r="S75" s="105">
        <v>32386</v>
      </c>
      <c r="T75" s="26">
        <f t="shared" si="44"/>
        <v>32386</v>
      </c>
      <c r="U75" s="39"/>
      <c r="V75" s="39"/>
      <c r="W75" s="39"/>
      <c r="X75" s="39"/>
      <c r="Y75" s="39"/>
      <c r="Z75" s="39"/>
      <c r="AA75" s="39"/>
      <c r="AB75" s="28">
        <f t="shared" si="45"/>
        <v>3238.6000000000004</v>
      </c>
      <c r="AC75" s="82">
        <f t="shared" si="46"/>
        <v>35624.6</v>
      </c>
      <c r="AD75" s="37">
        <f t="shared" si="5"/>
        <v>19660.300000000003</v>
      </c>
    </row>
    <row r="76" spans="1:30" x14ac:dyDescent="0.25">
      <c r="A76" s="22" t="s">
        <v>111</v>
      </c>
      <c r="B76" s="23">
        <v>1</v>
      </c>
      <c r="C76" s="27"/>
      <c r="D76" s="24">
        <v>3</v>
      </c>
      <c r="E76" s="26">
        <v>50259</v>
      </c>
      <c r="F76" s="26">
        <f t="shared" si="41"/>
        <v>50259</v>
      </c>
      <c r="G76" s="39"/>
      <c r="H76" s="39"/>
      <c r="I76" s="39"/>
      <c r="J76" s="39"/>
      <c r="K76" s="39"/>
      <c r="L76" s="39"/>
      <c r="M76" s="39"/>
      <c r="N76" s="28">
        <f t="shared" si="42"/>
        <v>5025.9000000000005</v>
      </c>
      <c r="O76" s="40">
        <f t="shared" si="43"/>
        <v>55284.9</v>
      </c>
      <c r="P76" s="23">
        <v>1</v>
      </c>
      <c r="Q76" s="39"/>
      <c r="R76" s="24">
        <v>3</v>
      </c>
      <c r="S76" s="105">
        <v>32386</v>
      </c>
      <c r="T76" s="26">
        <f t="shared" si="44"/>
        <v>32386</v>
      </c>
      <c r="U76" s="39"/>
      <c r="V76" s="39"/>
      <c r="W76" s="39"/>
      <c r="X76" s="39"/>
      <c r="Y76" s="39"/>
      <c r="Z76" s="39"/>
      <c r="AA76" s="39"/>
      <c r="AB76" s="28">
        <f t="shared" si="45"/>
        <v>3238.6000000000004</v>
      </c>
      <c r="AC76" s="82">
        <f t="shared" si="46"/>
        <v>35624.6</v>
      </c>
      <c r="AD76" s="37">
        <f t="shared" si="5"/>
        <v>19660.300000000003</v>
      </c>
    </row>
    <row r="77" spans="1:30" ht="15" customHeight="1" x14ac:dyDescent="0.25">
      <c r="A77" s="22" t="s">
        <v>113</v>
      </c>
      <c r="B77" s="23">
        <v>1</v>
      </c>
      <c r="C77" s="27"/>
      <c r="D77" s="24">
        <v>1</v>
      </c>
      <c r="E77" s="26">
        <v>49021</v>
      </c>
      <c r="F77" s="26">
        <f t="shared" si="41"/>
        <v>49021</v>
      </c>
      <c r="G77" s="68"/>
      <c r="H77" s="68"/>
      <c r="I77" s="68"/>
      <c r="J77" s="68"/>
      <c r="K77" s="68"/>
      <c r="L77" s="68"/>
      <c r="M77" s="68"/>
      <c r="N77" s="28">
        <f t="shared" si="42"/>
        <v>4902.1000000000004</v>
      </c>
      <c r="O77" s="40">
        <f t="shared" si="43"/>
        <v>53923.1</v>
      </c>
      <c r="P77" s="23">
        <v>2</v>
      </c>
      <c r="Q77" s="99"/>
      <c r="R77" s="24">
        <v>1</v>
      </c>
      <c r="S77" s="105">
        <v>28315</v>
      </c>
      <c r="T77" s="26">
        <f t="shared" si="44"/>
        <v>56630</v>
      </c>
      <c r="U77" s="68"/>
      <c r="V77" s="68"/>
      <c r="W77" s="68"/>
      <c r="X77" s="68"/>
      <c r="Y77" s="68"/>
      <c r="Z77" s="68"/>
      <c r="AA77" s="68"/>
      <c r="AB77" s="28">
        <f t="shared" si="45"/>
        <v>5663</v>
      </c>
      <c r="AC77" s="82">
        <f t="shared" si="46"/>
        <v>62293</v>
      </c>
      <c r="AD77" s="37">
        <f t="shared" ref="AD77:AD84" si="47">O77-AC77</f>
        <v>-8369.9000000000015</v>
      </c>
    </row>
    <row r="78" spans="1:30" x14ac:dyDescent="0.25">
      <c r="A78" s="22" t="s">
        <v>114</v>
      </c>
      <c r="B78" s="23">
        <v>3.5</v>
      </c>
      <c r="C78" s="27"/>
      <c r="D78" s="24">
        <v>3</v>
      </c>
      <c r="E78" s="26">
        <v>50259</v>
      </c>
      <c r="F78" s="26">
        <f t="shared" si="41"/>
        <v>175906.5</v>
      </c>
      <c r="G78" s="68"/>
      <c r="H78" s="68"/>
      <c r="I78" s="68"/>
      <c r="J78" s="68"/>
      <c r="K78" s="68"/>
      <c r="L78" s="68"/>
      <c r="M78" s="68"/>
      <c r="N78" s="28">
        <f t="shared" si="42"/>
        <v>17590.650000000001</v>
      </c>
      <c r="O78" s="40">
        <f t="shared" si="43"/>
        <v>193497.15</v>
      </c>
      <c r="P78" s="23">
        <v>3.5</v>
      </c>
      <c r="Q78" s="99"/>
      <c r="R78" s="24">
        <v>3</v>
      </c>
      <c r="S78" s="105">
        <v>32386</v>
      </c>
      <c r="T78" s="26">
        <f t="shared" si="44"/>
        <v>113351</v>
      </c>
      <c r="U78" s="68"/>
      <c r="V78" s="68"/>
      <c r="W78" s="68"/>
      <c r="X78" s="68"/>
      <c r="Y78" s="68"/>
      <c r="Z78" s="68"/>
      <c r="AA78" s="68"/>
      <c r="AB78" s="28">
        <f t="shared" si="45"/>
        <v>11335.1</v>
      </c>
      <c r="AC78" s="82">
        <f t="shared" si="46"/>
        <v>124686.1</v>
      </c>
      <c r="AD78" s="37">
        <f t="shared" si="47"/>
        <v>68811.049999999988</v>
      </c>
    </row>
    <row r="79" spans="1:30" x14ac:dyDescent="0.25">
      <c r="A79" s="22" t="s">
        <v>115</v>
      </c>
      <c r="B79" s="23">
        <v>11</v>
      </c>
      <c r="C79" s="27"/>
      <c r="D79" s="24">
        <v>2</v>
      </c>
      <c r="E79" s="26">
        <v>49729</v>
      </c>
      <c r="F79" s="26">
        <f t="shared" si="41"/>
        <v>547019</v>
      </c>
      <c r="G79" s="68"/>
      <c r="H79" s="68"/>
      <c r="I79" s="68"/>
      <c r="J79" s="68"/>
      <c r="K79" s="68"/>
      <c r="L79" s="112">
        <f>(3*17697*30%)+(8*17697*20%)</f>
        <v>44242.5</v>
      </c>
      <c r="M79" s="68"/>
      <c r="N79" s="28">
        <f t="shared" si="42"/>
        <v>54701.9</v>
      </c>
      <c r="O79" s="40">
        <f t="shared" si="43"/>
        <v>645963.4</v>
      </c>
      <c r="P79" s="23">
        <v>11</v>
      </c>
      <c r="Q79" s="99"/>
      <c r="R79" s="24">
        <v>2</v>
      </c>
      <c r="S79" s="105">
        <v>30262</v>
      </c>
      <c r="T79" s="26">
        <f t="shared" si="44"/>
        <v>332882</v>
      </c>
      <c r="U79" s="68"/>
      <c r="V79" s="68"/>
      <c r="W79" s="68"/>
      <c r="X79" s="68"/>
      <c r="Y79" s="68"/>
      <c r="Z79" s="68">
        <f>(3*17697*30%)+(8*17697*20%)</f>
        <v>44242.5</v>
      </c>
      <c r="AA79" s="68"/>
      <c r="AB79" s="28">
        <f t="shared" si="45"/>
        <v>33288.200000000004</v>
      </c>
      <c r="AC79" s="82">
        <f t="shared" si="46"/>
        <v>410412.7</v>
      </c>
      <c r="AD79" s="37">
        <f t="shared" si="47"/>
        <v>235550.7</v>
      </c>
    </row>
    <row r="80" spans="1:30" x14ac:dyDescent="0.25">
      <c r="A80" s="22" t="s">
        <v>115</v>
      </c>
      <c r="B80" s="23">
        <v>1.5</v>
      </c>
      <c r="C80" s="115"/>
      <c r="D80" s="24">
        <v>2</v>
      </c>
      <c r="E80" s="26">
        <v>49729</v>
      </c>
      <c r="F80" s="26">
        <f t="shared" si="41"/>
        <v>74593.5</v>
      </c>
      <c r="G80" s="68"/>
      <c r="H80" s="68"/>
      <c r="I80" s="68"/>
      <c r="J80" s="68"/>
      <c r="K80" s="68"/>
      <c r="L80" s="112">
        <f>B80*17697*30%</f>
        <v>7963.65</v>
      </c>
      <c r="M80" s="68"/>
      <c r="N80" s="28">
        <f t="shared" si="42"/>
        <v>7459.35</v>
      </c>
      <c r="O80" s="40">
        <f t="shared" si="43"/>
        <v>90016.5</v>
      </c>
      <c r="P80" s="23">
        <v>1.5</v>
      </c>
      <c r="Q80" s="99"/>
      <c r="R80" s="24">
        <v>2</v>
      </c>
      <c r="S80" s="105">
        <v>30262</v>
      </c>
      <c r="T80" s="26">
        <f t="shared" si="44"/>
        <v>45393</v>
      </c>
      <c r="U80" s="68"/>
      <c r="V80" s="68"/>
      <c r="W80" s="68"/>
      <c r="X80" s="68"/>
      <c r="Y80" s="68"/>
      <c r="Z80" s="68">
        <f>P80*17697*30%</f>
        <v>7963.65</v>
      </c>
      <c r="AA80" s="68"/>
      <c r="AB80" s="28">
        <f t="shared" si="45"/>
        <v>4539.3</v>
      </c>
      <c r="AC80" s="82">
        <f t="shared" si="46"/>
        <v>57895.950000000004</v>
      </c>
      <c r="AD80" s="37">
        <f t="shared" si="47"/>
        <v>32120.549999999996</v>
      </c>
    </row>
    <row r="81" spans="1:32" x14ac:dyDescent="0.25">
      <c r="A81" s="22" t="s">
        <v>116</v>
      </c>
      <c r="B81" s="23">
        <v>1</v>
      </c>
      <c r="C81" s="115"/>
      <c r="D81" s="24">
        <v>1</v>
      </c>
      <c r="E81" s="26">
        <v>49021</v>
      </c>
      <c r="F81" s="26">
        <f t="shared" si="41"/>
        <v>49021</v>
      </c>
      <c r="G81" s="68"/>
      <c r="H81" s="68"/>
      <c r="I81" s="68"/>
      <c r="J81" s="68"/>
      <c r="K81" s="68"/>
      <c r="L81" s="112"/>
      <c r="M81" s="68"/>
      <c r="N81" s="28">
        <f t="shared" si="42"/>
        <v>4902.1000000000004</v>
      </c>
      <c r="O81" s="40">
        <f t="shared" si="43"/>
        <v>53923.1</v>
      </c>
      <c r="P81" s="23">
        <v>1</v>
      </c>
      <c r="Q81" s="99"/>
      <c r="R81" s="24">
        <v>1</v>
      </c>
      <c r="S81" s="105">
        <v>28315</v>
      </c>
      <c r="T81" s="26">
        <f t="shared" si="44"/>
        <v>28315</v>
      </c>
      <c r="U81" s="68"/>
      <c r="V81" s="68"/>
      <c r="W81" s="68"/>
      <c r="X81" s="68"/>
      <c r="Y81" s="68"/>
      <c r="Z81" s="68"/>
      <c r="AA81" s="68"/>
      <c r="AB81" s="28">
        <f t="shared" si="45"/>
        <v>2831.5</v>
      </c>
      <c r="AC81" s="82">
        <f t="shared" si="46"/>
        <v>31146.5</v>
      </c>
      <c r="AD81" s="37">
        <f t="shared" si="47"/>
        <v>22776.6</v>
      </c>
    </row>
    <row r="82" spans="1:32" ht="18.75" customHeight="1" thickBot="1" x14ac:dyDescent="0.3">
      <c r="A82" s="22" t="s">
        <v>117</v>
      </c>
      <c r="B82" s="23">
        <v>3</v>
      </c>
      <c r="C82" s="115"/>
      <c r="D82" s="24">
        <v>2</v>
      </c>
      <c r="E82" s="26">
        <v>49729</v>
      </c>
      <c r="F82" s="26">
        <f t="shared" si="41"/>
        <v>149187</v>
      </c>
      <c r="G82" s="68"/>
      <c r="H82" s="68"/>
      <c r="I82" s="68"/>
      <c r="J82" s="68"/>
      <c r="K82" s="68"/>
      <c r="L82" s="112">
        <f>E82*32%*3</f>
        <v>47739.840000000004</v>
      </c>
      <c r="M82" s="68"/>
      <c r="N82" s="28">
        <f t="shared" si="42"/>
        <v>14918.7</v>
      </c>
      <c r="O82" s="40">
        <f t="shared" si="43"/>
        <v>211845.54</v>
      </c>
      <c r="P82" s="23">
        <v>3</v>
      </c>
      <c r="Q82" s="99"/>
      <c r="R82" s="24">
        <v>2</v>
      </c>
      <c r="S82" s="105">
        <v>30262</v>
      </c>
      <c r="T82" s="26">
        <f t="shared" si="44"/>
        <v>90786</v>
      </c>
      <c r="U82" s="68"/>
      <c r="V82" s="68"/>
      <c r="W82" s="68"/>
      <c r="X82" s="68"/>
      <c r="Y82" s="68"/>
      <c r="Z82" s="68">
        <f>15131*3</f>
        <v>45393</v>
      </c>
      <c r="AA82" s="68"/>
      <c r="AB82" s="28">
        <f t="shared" si="45"/>
        <v>9078.6</v>
      </c>
      <c r="AC82" s="82">
        <f t="shared" si="46"/>
        <v>145257.60000000001</v>
      </c>
      <c r="AD82" s="37">
        <f t="shared" si="47"/>
        <v>66587.94</v>
      </c>
    </row>
    <row r="83" spans="1:32" ht="15.75" thickBot="1" x14ac:dyDescent="0.3">
      <c r="A83" s="18" t="s">
        <v>28</v>
      </c>
      <c r="B83" s="17">
        <f>SUM(B73:B82)</f>
        <v>27</v>
      </c>
      <c r="C83" s="17"/>
      <c r="D83" s="17"/>
      <c r="E83" s="87">
        <f t="shared" ref="E83:AC83" si="48">SUM(E73:E82)</f>
        <v>499409</v>
      </c>
      <c r="F83" s="87">
        <f t="shared" si="48"/>
        <v>1348072</v>
      </c>
      <c r="G83" s="87">
        <f t="shared" si="48"/>
        <v>0</v>
      </c>
      <c r="H83" s="87">
        <f t="shared" si="48"/>
        <v>0</v>
      </c>
      <c r="I83" s="87">
        <f t="shared" si="48"/>
        <v>0</v>
      </c>
      <c r="J83" s="87">
        <f t="shared" si="48"/>
        <v>0</v>
      </c>
      <c r="K83" s="87">
        <f t="shared" si="48"/>
        <v>0</v>
      </c>
      <c r="L83" s="87">
        <f t="shared" si="48"/>
        <v>99945.99</v>
      </c>
      <c r="M83" s="87">
        <f t="shared" si="48"/>
        <v>3539.4</v>
      </c>
      <c r="N83" s="87">
        <f t="shared" si="48"/>
        <v>134807.20000000004</v>
      </c>
      <c r="O83" s="87">
        <f t="shared" si="48"/>
        <v>1586364.5900000003</v>
      </c>
      <c r="P83" s="17">
        <f t="shared" si="48"/>
        <v>28</v>
      </c>
      <c r="Q83" s="17">
        <f t="shared" si="48"/>
        <v>0</v>
      </c>
      <c r="R83" s="17">
        <f t="shared" si="48"/>
        <v>24</v>
      </c>
      <c r="S83" s="17">
        <f t="shared" si="48"/>
        <v>311646</v>
      </c>
      <c r="T83" s="17">
        <f t="shared" si="48"/>
        <v>866273</v>
      </c>
      <c r="U83" s="17">
        <f t="shared" si="48"/>
        <v>0</v>
      </c>
      <c r="V83" s="17">
        <f t="shared" si="48"/>
        <v>0</v>
      </c>
      <c r="W83" s="17">
        <f t="shared" si="48"/>
        <v>0</v>
      </c>
      <c r="X83" s="17">
        <f t="shared" si="48"/>
        <v>0</v>
      </c>
      <c r="Y83" s="17">
        <f t="shared" si="48"/>
        <v>0</v>
      </c>
      <c r="Z83" s="17">
        <f t="shared" si="48"/>
        <v>97599.15</v>
      </c>
      <c r="AA83" s="17">
        <f t="shared" si="48"/>
        <v>3539.4</v>
      </c>
      <c r="AB83" s="17">
        <f t="shared" si="48"/>
        <v>86627.3</v>
      </c>
      <c r="AC83" s="87">
        <f t="shared" si="48"/>
        <v>1054038.8500000001</v>
      </c>
      <c r="AD83" s="37">
        <f t="shared" si="47"/>
        <v>532325.74000000022</v>
      </c>
    </row>
    <row r="84" spans="1:32" ht="15.75" thickBot="1" x14ac:dyDescent="0.3">
      <c r="A84" s="16" t="s">
        <v>23</v>
      </c>
      <c r="B84" s="17">
        <f t="shared" ref="B84:AC84" si="49">B27+B52+B68+B72+B83</f>
        <v>78.25</v>
      </c>
      <c r="C84" s="17"/>
      <c r="D84" s="17"/>
      <c r="E84" s="87">
        <f t="shared" si="49"/>
        <v>5123277</v>
      </c>
      <c r="F84" s="87">
        <f t="shared" si="49"/>
        <v>5487307.75</v>
      </c>
      <c r="G84" s="87">
        <f t="shared" si="49"/>
        <v>0</v>
      </c>
      <c r="H84" s="87">
        <f t="shared" si="49"/>
        <v>85850</v>
      </c>
      <c r="I84" s="87">
        <f t="shared" si="49"/>
        <v>0</v>
      </c>
      <c r="J84" s="87">
        <f t="shared" si="49"/>
        <v>10618.199999999999</v>
      </c>
      <c r="K84" s="87">
        <f t="shared" si="49"/>
        <v>17697</v>
      </c>
      <c r="L84" s="87">
        <f t="shared" si="49"/>
        <v>99945.99</v>
      </c>
      <c r="M84" s="87">
        <f t="shared" si="49"/>
        <v>3539.4</v>
      </c>
      <c r="N84" s="87">
        <f t="shared" si="49"/>
        <v>548730.77500000002</v>
      </c>
      <c r="O84" s="87">
        <f t="shared" si="49"/>
        <v>6253689.1150000002</v>
      </c>
      <c r="P84" s="17">
        <f t="shared" si="49"/>
        <v>79.75</v>
      </c>
      <c r="Q84" s="17">
        <f t="shared" si="49"/>
        <v>0</v>
      </c>
      <c r="R84" s="17">
        <f t="shared" si="49"/>
        <v>24</v>
      </c>
      <c r="S84" s="17">
        <f t="shared" si="49"/>
        <v>4116501</v>
      </c>
      <c r="T84" s="17">
        <f t="shared" si="49"/>
        <v>4319267.75</v>
      </c>
      <c r="U84" s="17">
        <f t="shared" si="49"/>
        <v>0</v>
      </c>
      <c r="V84" s="17">
        <f t="shared" si="49"/>
        <v>85000</v>
      </c>
      <c r="W84" s="17">
        <f t="shared" si="49"/>
        <v>0</v>
      </c>
      <c r="X84" s="17">
        <f t="shared" si="49"/>
        <v>10618.199999999999</v>
      </c>
      <c r="Y84" s="17">
        <f t="shared" si="49"/>
        <v>0</v>
      </c>
      <c r="Z84" s="17">
        <f t="shared" si="49"/>
        <v>97599.15</v>
      </c>
      <c r="AA84" s="17">
        <f t="shared" si="49"/>
        <v>3539.4</v>
      </c>
      <c r="AB84" s="17">
        <f t="shared" si="49"/>
        <v>431926.77500000002</v>
      </c>
      <c r="AC84" s="87">
        <f t="shared" si="49"/>
        <v>4947951.2750000004</v>
      </c>
      <c r="AD84" s="37">
        <f t="shared" si="47"/>
        <v>1305737.8399999999</v>
      </c>
    </row>
    <row r="85" spans="1:32" hidden="1" x14ac:dyDescent="0.25"/>
    <row r="87" spans="1:32" x14ac:dyDescent="0.25">
      <c r="A87" s="38" t="s">
        <v>18</v>
      </c>
      <c r="C87" s="5"/>
      <c r="D87" s="3"/>
      <c r="E87" s="153" t="s">
        <v>119</v>
      </c>
      <c r="F87" s="153"/>
      <c r="G87" s="6"/>
      <c r="H87" s="4"/>
      <c r="I87" s="4"/>
      <c r="J87" s="4"/>
      <c r="K87" s="4"/>
      <c r="L87" s="4"/>
      <c r="M87" s="4"/>
      <c r="N87" s="3"/>
      <c r="O87" s="3"/>
    </row>
    <row r="88" spans="1:32" x14ac:dyDescent="0.25">
      <c r="AB88" s="71">
        <f>AC27+AC52+AC68+AC72+AC83</f>
        <v>4947951.2750000004</v>
      </c>
      <c r="AF88" s="71"/>
    </row>
    <row r="89" spans="1:32" x14ac:dyDescent="0.25">
      <c r="A89" s="38" t="s">
        <v>121</v>
      </c>
      <c r="E89" s="153" t="s">
        <v>122</v>
      </c>
      <c r="F89" s="153"/>
      <c r="O89" s="71"/>
    </row>
    <row r="92" spans="1:32" x14ac:dyDescent="0.25">
      <c r="A92" s="69"/>
      <c r="B92" s="70"/>
    </row>
    <row r="93" spans="1:32" x14ac:dyDescent="0.25">
      <c r="A93" s="69"/>
      <c r="B93" s="71"/>
    </row>
    <row r="94" spans="1:32" x14ac:dyDescent="0.25">
      <c r="B94" s="71"/>
    </row>
  </sheetData>
  <mergeCells count="30">
    <mergeCell ref="E87:F87"/>
    <mergeCell ref="E89:F89"/>
    <mergeCell ref="T10:T11"/>
    <mergeCell ref="U10:U11"/>
    <mergeCell ref="V10:Z10"/>
    <mergeCell ref="AA10:AB10"/>
    <mergeCell ref="AC10:AC11"/>
    <mergeCell ref="AD10:AD11"/>
    <mergeCell ref="M10:N10"/>
    <mergeCell ref="O10:O11"/>
    <mergeCell ref="P10:P11"/>
    <mergeCell ref="Q10:Q11"/>
    <mergeCell ref="R10:R11"/>
    <mergeCell ref="S10:S11"/>
    <mergeCell ref="A7:N7"/>
    <mergeCell ref="A8:N8"/>
    <mergeCell ref="A10:A11"/>
    <mergeCell ref="B10:B11"/>
    <mergeCell ref="C10:C11"/>
    <mergeCell ref="D10:D11"/>
    <mergeCell ref="E10:E11"/>
    <mergeCell ref="F10:F11"/>
    <mergeCell ref="G10:G11"/>
    <mergeCell ref="H10:L10"/>
    <mergeCell ref="A6:N6"/>
    <mergeCell ref="L1:N1"/>
    <mergeCell ref="A2:A3"/>
    <mergeCell ref="B2:B3"/>
    <mergeCell ref="K2:N3"/>
    <mergeCell ref="K4:N4"/>
  </mergeCells>
  <pageMargins left="0.19685039370078741" right="0" top="0.35433070866141736" bottom="0.15748031496062992" header="0.31496062992125984" footer="0.31496062992125984"/>
  <pageSetup paperSize="9" scale="70" orientation="landscape" horizontalDpi="180" verticalDpi="180" r:id="rId1"/>
  <rowBreaks count="2" manualBreakCount="2">
    <brk id="27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view="pageBreakPreview" zoomScale="68" zoomScaleNormal="91" zoomScaleSheetLayoutView="68" workbookViewId="0">
      <selection activeCell="B1" sqref="B1:B1048576"/>
    </sheetView>
  </sheetViews>
  <sheetFormatPr defaultRowHeight="15" x14ac:dyDescent="0.25"/>
  <cols>
    <col min="1" max="1" width="44.140625" style="20" customWidth="1"/>
    <col min="2" max="2" width="13.140625" style="20" customWidth="1"/>
    <col min="3" max="3" width="11.85546875" style="20" customWidth="1"/>
    <col min="4" max="4" width="9.28515625" style="20" customWidth="1"/>
    <col min="5" max="5" width="13" style="20" customWidth="1"/>
    <col min="6" max="6" width="13.42578125" style="20" customWidth="1"/>
    <col min="7" max="11" width="9.140625" style="20" customWidth="1"/>
    <col min="12" max="12" width="11.7109375" style="20" customWidth="1"/>
    <col min="13" max="13" width="9.140625" style="20" customWidth="1"/>
    <col min="14" max="14" width="10.85546875" style="20" customWidth="1"/>
    <col min="15" max="15" width="22.140625" style="20" customWidth="1"/>
    <col min="16" max="16" width="9.140625" style="20" hidden="1" customWidth="1"/>
    <col min="17" max="17" width="7.140625" style="20" hidden="1" customWidth="1"/>
    <col min="18" max="18" width="7.5703125" style="20" hidden="1" customWidth="1"/>
    <col min="19" max="19" width="11.7109375" style="20" hidden="1" customWidth="1"/>
    <col min="20" max="20" width="11.28515625" style="20" hidden="1" customWidth="1"/>
    <col min="21" max="22" width="9.140625" style="20" hidden="1" customWidth="1"/>
    <col min="23" max="23" width="12" style="20" hidden="1" customWidth="1"/>
    <col min="24" max="27" width="9.140625" style="20" hidden="1" customWidth="1"/>
    <col min="28" max="28" width="12.5703125" style="20" hidden="1" customWidth="1"/>
    <col min="29" max="29" width="11.42578125" style="20" hidden="1" customWidth="1"/>
    <col min="30" max="30" width="9.140625" style="20" hidden="1" customWidth="1"/>
    <col min="31" max="16384" width="9.140625" style="20"/>
  </cols>
  <sheetData>
    <row r="1" spans="1:30" x14ac:dyDescent="0.25">
      <c r="A1" s="1" t="s">
        <v>127</v>
      </c>
      <c r="B1" s="3"/>
      <c r="C1" s="5"/>
      <c r="D1" s="3"/>
      <c r="E1" s="3"/>
      <c r="F1" s="2"/>
      <c r="G1" s="4"/>
      <c r="H1" s="4"/>
      <c r="I1" s="4"/>
      <c r="J1" s="4"/>
      <c r="K1" s="4"/>
      <c r="L1" s="128" t="s">
        <v>126</v>
      </c>
      <c r="M1" s="128"/>
      <c r="N1" s="128"/>
    </row>
    <row r="2" spans="1:30" ht="20.25" customHeight="1" x14ac:dyDescent="0.25">
      <c r="A2" s="129" t="s">
        <v>131</v>
      </c>
      <c r="B2" s="130"/>
      <c r="C2" s="11"/>
      <c r="D2" s="7"/>
      <c r="E2" s="7"/>
      <c r="F2" s="8"/>
      <c r="G2" s="9"/>
      <c r="H2" s="10"/>
      <c r="I2" s="10"/>
      <c r="J2" s="10"/>
      <c r="K2" s="130" t="s">
        <v>0</v>
      </c>
      <c r="L2" s="130"/>
      <c r="M2" s="130"/>
      <c r="N2" s="130"/>
    </row>
    <row r="3" spans="1:30" ht="55.5" customHeight="1" x14ac:dyDescent="0.25">
      <c r="A3" s="129"/>
      <c r="B3" s="130"/>
      <c r="C3" s="11"/>
      <c r="D3" s="7"/>
      <c r="E3" s="7"/>
      <c r="F3" s="12"/>
      <c r="G3" s="9"/>
      <c r="H3" s="9"/>
      <c r="I3" s="9"/>
      <c r="J3" s="9"/>
      <c r="K3" s="130"/>
      <c r="L3" s="130"/>
      <c r="M3" s="130"/>
      <c r="N3" s="130"/>
    </row>
    <row r="4" spans="1:30" ht="27.75" customHeight="1" x14ac:dyDescent="0.25">
      <c r="A4" s="2" t="s">
        <v>132</v>
      </c>
      <c r="B4" s="13"/>
      <c r="C4" s="14"/>
      <c r="D4" s="3"/>
      <c r="E4" s="3"/>
      <c r="F4" s="3"/>
      <c r="G4" s="6"/>
      <c r="H4" s="9"/>
      <c r="I4" s="9"/>
      <c r="J4" s="9"/>
      <c r="K4" s="130" t="s">
        <v>134</v>
      </c>
      <c r="L4" s="130"/>
      <c r="M4" s="130"/>
      <c r="N4" s="130"/>
    </row>
    <row r="5" spans="1:30" x14ac:dyDescent="0.25">
      <c r="A5" s="3"/>
      <c r="B5" s="14"/>
      <c r="C5" s="14"/>
      <c r="D5" s="3"/>
      <c r="E5" s="3"/>
      <c r="F5" s="3"/>
      <c r="G5" s="6"/>
      <c r="H5" s="6"/>
      <c r="I5" s="6"/>
      <c r="J5" s="6"/>
      <c r="K5" s="6"/>
      <c r="L5" s="6"/>
      <c r="M5" s="3"/>
    </row>
    <row r="6" spans="1:30" ht="22.5" customHeight="1" x14ac:dyDescent="0.2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30" ht="31.5" customHeight="1" x14ac:dyDescent="0.25">
      <c r="A7" s="131" t="s">
        <v>140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30" ht="18.75" customHeight="1" x14ac:dyDescent="0.25">
      <c r="A8" s="132" t="s">
        <v>133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30" ht="22.5" customHeight="1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13" t="s">
        <v>141</v>
      </c>
      <c r="AB9" s="79" t="s">
        <v>124</v>
      </c>
    </row>
    <row r="10" spans="1:30" ht="30" customHeight="1" x14ac:dyDescent="0.25">
      <c r="A10" s="133" t="s">
        <v>2</v>
      </c>
      <c r="B10" s="135" t="s">
        <v>3</v>
      </c>
      <c r="C10" s="137" t="s">
        <v>4</v>
      </c>
      <c r="D10" s="139" t="s">
        <v>5</v>
      </c>
      <c r="E10" s="140" t="s">
        <v>19</v>
      </c>
      <c r="F10" s="142" t="s">
        <v>7</v>
      </c>
      <c r="G10" s="144" t="s">
        <v>8</v>
      </c>
      <c r="H10" s="146" t="s">
        <v>9</v>
      </c>
      <c r="I10" s="146"/>
      <c r="J10" s="146"/>
      <c r="K10" s="146"/>
      <c r="L10" s="146"/>
      <c r="M10" s="147" t="s">
        <v>10</v>
      </c>
      <c r="N10" s="148"/>
      <c r="O10" s="140" t="s">
        <v>20</v>
      </c>
      <c r="P10" s="149" t="s">
        <v>3</v>
      </c>
      <c r="Q10" s="137" t="s">
        <v>4</v>
      </c>
      <c r="R10" s="139" t="s">
        <v>5</v>
      </c>
      <c r="S10" s="151" t="s">
        <v>6</v>
      </c>
      <c r="T10" s="142" t="s">
        <v>7</v>
      </c>
      <c r="U10" s="144" t="s">
        <v>8</v>
      </c>
      <c r="V10" s="146" t="s">
        <v>9</v>
      </c>
      <c r="W10" s="146"/>
      <c r="X10" s="146"/>
      <c r="Y10" s="146"/>
      <c r="Z10" s="146"/>
      <c r="AA10" s="147" t="s">
        <v>10</v>
      </c>
      <c r="AB10" s="148"/>
      <c r="AC10" s="140" t="s">
        <v>21</v>
      </c>
      <c r="AD10" s="140" t="s">
        <v>22</v>
      </c>
    </row>
    <row r="11" spans="1:30" ht="188.25" customHeight="1" x14ac:dyDescent="0.25">
      <c r="A11" s="134"/>
      <c r="B11" s="136"/>
      <c r="C11" s="138"/>
      <c r="D11" s="139"/>
      <c r="E11" s="141"/>
      <c r="F11" s="143"/>
      <c r="G11" s="145"/>
      <c r="H11" s="110" t="s">
        <v>102</v>
      </c>
      <c r="I11" s="110" t="s">
        <v>11</v>
      </c>
      <c r="J11" s="111" t="s">
        <v>12</v>
      </c>
      <c r="K11" s="111" t="s">
        <v>13</v>
      </c>
      <c r="L11" s="19" t="s">
        <v>14</v>
      </c>
      <c r="M11" s="111" t="s">
        <v>118</v>
      </c>
      <c r="N11" s="61" t="s">
        <v>16</v>
      </c>
      <c r="O11" s="141"/>
      <c r="P11" s="150"/>
      <c r="Q11" s="138"/>
      <c r="R11" s="139"/>
      <c r="S11" s="152"/>
      <c r="T11" s="143"/>
      <c r="U11" s="145"/>
      <c r="V11" s="110" t="s">
        <v>102</v>
      </c>
      <c r="W11" s="110" t="s">
        <v>11</v>
      </c>
      <c r="X11" s="111" t="s">
        <v>101</v>
      </c>
      <c r="Y11" s="111" t="s">
        <v>13</v>
      </c>
      <c r="Z11" s="19" t="s">
        <v>14</v>
      </c>
      <c r="AA11" s="111" t="s">
        <v>118</v>
      </c>
      <c r="AB11" s="61" t="s">
        <v>16</v>
      </c>
      <c r="AC11" s="141"/>
      <c r="AD11" s="141"/>
    </row>
    <row r="12" spans="1:30" x14ac:dyDescent="0.25">
      <c r="A12" s="36" t="s">
        <v>129</v>
      </c>
      <c r="B12" s="23">
        <v>1</v>
      </c>
      <c r="C12" s="27" t="s">
        <v>52</v>
      </c>
      <c r="D12" s="24" t="s">
        <v>63</v>
      </c>
      <c r="E12" s="26">
        <v>89547</v>
      </c>
      <c r="F12" s="26">
        <f t="shared" ref="F12" si="0">E12*B12</f>
        <v>89547</v>
      </c>
      <c r="G12" s="39"/>
      <c r="H12" s="39"/>
      <c r="I12" s="39"/>
      <c r="J12" s="39"/>
      <c r="K12" s="39">
        <v>17697</v>
      </c>
      <c r="L12" s="39"/>
      <c r="M12" s="39"/>
      <c r="N12" s="28">
        <f t="shared" ref="N12" si="1">F12*0.1</f>
        <v>8954.7000000000007</v>
      </c>
      <c r="O12" s="40">
        <f t="shared" ref="O12" si="2">F12+G12+H12+I12+J12+K12+L12+M12+N12</f>
        <v>116198.7</v>
      </c>
      <c r="P12" s="23">
        <v>1</v>
      </c>
      <c r="Q12" s="27" t="s">
        <v>52</v>
      </c>
      <c r="R12" s="24" t="s">
        <v>63</v>
      </c>
      <c r="S12" s="26">
        <v>73089</v>
      </c>
      <c r="T12" s="80">
        <f t="shared" ref="T12" si="3">P12*S12</f>
        <v>73089</v>
      </c>
      <c r="U12" s="39"/>
      <c r="V12" s="39"/>
      <c r="W12" s="39"/>
      <c r="X12" s="39"/>
      <c r="Y12" s="39"/>
      <c r="Z12" s="39"/>
      <c r="AA12" s="39"/>
      <c r="AB12" s="28">
        <f t="shared" ref="AB12" si="4">T12*0.1</f>
        <v>7308.9000000000005</v>
      </c>
      <c r="AC12" s="82">
        <f t="shared" ref="AC12" si="5">T12+U12+V12+W12+X12+Y12+Z12+AA12+AB12</f>
        <v>80397.899999999994</v>
      </c>
      <c r="AD12" s="37">
        <f t="shared" ref="AD12:AD14" si="6">O12-AC12</f>
        <v>35800.800000000003</v>
      </c>
    </row>
    <row r="13" spans="1:30" ht="15.75" thickBot="1" x14ac:dyDescent="0.3">
      <c r="A13" s="77" t="s">
        <v>25</v>
      </c>
      <c r="B13" s="78">
        <f t="shared" ref="B13:AD13" si="7">SUM(B12:B12)</f>
        <v>1</v>
      </c>
      <c r="C13" s="78">
        <f t="shared" si="7"/>
        <v>0</v>
      </c>
      <c r="D13" s="78">
        <f t="shared" si="7"/>
        <v>0</v>
      </c>
      <c r="E13" s="78">
        <f t="shared" si="7"/>
        <v>89547</v>
      </c>
      <c r="F13" s="78">
        <f t="shared" si="7"/>
        <v>89547</v>
      </c>
      <c r="G13" s="78">
        <f t="shared" si="7"/>
        <v>0</v>
      </c>
      <c r="H13" s="78">
        <f t="shared" si="7"/>
        <v>0</v>
      </c>
      <c r="I13" s="78">
        <f t="shared" si="7"/>
        <v>0</v>
      </c>
      <c r="J13" s="78">
        <f t="shared" si="7"/>
        <v>0</v>
      </c>
      <c r="K13" s="78">
        <f t="shared" si="7"/>
        <v>17697</v>
      </c>
      <c r="L13" s="78">
        <f t="shared" si="7"/>
        <v>0</v>
      </c>
      <c r="M13" s="78">
        <f t="shared" si="7"/>
        <v>0</v>
      </c>
      <c r="N13" s="78">
        <f t="shared" si="7"/>
        <v>8954.7000000000007</v>
      </c>
      <c r="O13" s="114">
        <f t="shared" si="7"/>
        <v>116198.7</v>
      </c>
      <c r="P13" s="78">
        <f t="shared" si="7"/>
        <v>1</v>
      </c>
      <c r="Q13" s="78">
        <f t="shared" si="7"/>
        <v>0</v>
      </c>
      <c r="R13" s="78">
        <f t="shared" si="7"/>
        <v>0</v>
      </c>
      <c r="S13" s="78">
        <f t="shared" si="7"/>
        <v>73089</v>
      </c>
      <c r="T13" s="78">
        <f t="shared" si="7"/>
        <v>73089</v>
      </c>
      <c r="U13" s="78">
        <f t="shared" si="7"/>
        <v>0</v>
      </c>
      <c r="V13" s="78">
        <f t="shared" si="7"/>
        <v>0</v>
      </c>
      <c r="W13" s="78">
        <f t="shared" si="7"/>
        <v>0</v>
      </c>
      <c r="X13" s="78">
        <f t="shared" si="7"/>
        <v>0</v>
      </c>
      <c r="Y13" s="78">
        <f t="shared" si="7"/>
        <v>0</v>
      </c>
      <c r="Z13" s="78">
        <f t="shared" si="7"/>
        <v>0</v>
      </c>
      <c r="AA13" s="78">
        <f t="shared" si="7"/>
        <v>0</v>
      </c>
      <c r="AB13" s="78">
        <f t="shared" si="7"/>
        <v>7308.9000000000005</v>
      </c>
      <c r="AC13" s="78">
        <f t="shared" si="7"/>
        <v>80397.899999999994</v>
      </c>
      <c r="AD13" s="78">
        <f t="shared" si="7"/>
        <v>35800.800000000003</v>
      </c>
    </row>
    <row r="14" spans="1:30" x14ac:dyDescent="0.25">
      <c r="A14" s="22" t="s">
        <v>112</v>
      </c>
      <c r="B14" s="23">
        <v>1</v>
      </c>
      <c r="C14" s="27"/>
      <c r="D14" s="24">
        <v>1</v>
      </c>
      <c r="E14" s="26">
        <v>49021</v>
      </c>
      <c r="F14" s="26">
        <f t="shared" ref="F14:F15" si="8">E14*B14</f>
        <v>49021</v>
      </c>
      <c r="G14" s="39"/>
      <c r="H14" s="39"/>
      <c r="I14" s="39"/>
      <c r="J14" s="39"/>
      <c r="K14" s="39"/>
      <c r="L14" s="39"/>
      <c r="M14" s="39"/>
      <c r="N14" s="28">
        <f t="shared" ref="N14:N15" si="9">F14*0.1</f>
        <v>4902.1000000000004</v>
      </c>
      <c r="O14" s="40">
        <f t="shared" ref="O14:O15" si="10">F14+G14+H14+I14+J14+K14+L14+M14+N14</f>
        <v>53923.1</v>
      </c>
      <c r="P14" s="23">
        <v>1</v>
      </c>
      <c r="Q14" s="39"/>
      <c r="R14" s="24">
        <v>1</v>
      </c>
      <c r="S14" s="105">
        <v>28315</v>
      </c>
      <c r="T14" s="26">
        <f t="shared" ref="T14:T15" si="11">S14*P14</f>
        <v>28315</v>
      </c>
      <c r="U14" s="39"/>
      <c r="V14" s="39"/>
      <c r="W14" s="39"/>
      <c r="X14" s="39"/>
      <c r="Y14" s="39"/>
      <c r="Z14" s="39"/>
      <c r="AA14" s="39"/>
      <c r="AB14" s="28">
        <f t="shared" ref="AB14:AB15" si="12">T14*0.1</f>
        <v>2831.5</v>
      </c>
      <c r="AC14" s="82">
        <f t="shared" ref="AC14:AC15" si="13">T14+U14+V14+W14+X14+Y14+Z14+AA14+AB14</f>
        <v>31146.5</v>
      </c>
      <c r="AD14" s="37">
        <f t="shared" si="6"/>
        <v>22776.6</v>
      </c>
    </row>
    <row r="15" spans="1:30" ht="15" customHeight="1" thickBot="1" x14ac:dyDescent="0.3">
      <c r="A15" s="22" t="s">
        <v>113</v>
      </c>
      <c r="B15" s="23">
        <v>1</v>
      </c>
      <c r="C15" s="27"/>
      <c r="D15" s="24">
        <v>1</v>
      </c>
      <c r="E15" s="26">
        <v>49021</v>
      </c>
      <c r="F15" s="26">
        <f t="shared" si="8"/>
        <v>49021</v>
      </c>
      <c r="G15" s="68"/>
      <c r="H15" s="68"/>
      <c r="I15" s="68"/>
      <c r="J15" s="68"/>
      <c r="K15" s="68"/>
      <c r="L15" s="68"/>
      <c r="M15" s="68"/>
      <c r="N15" s="28">
        <f t="shared" si="9"/>
        <v>4902.1000000000004</v>
      </c>
      <c r="O15" s="40">
        <f t="shared" si="10"/>
        <v>53923.1</v>
      </c>
      <c r="P15" s="23">
        <v>2</v>
      </c>
      <c r="Q15" s="99"/>
      <c r="R15" s="24">
        <v>1</v>
      </c>
      <c r="S15" s="105">
        <v>28315</v>
      </c>
      <c r="T15" s="26">
        <f t="shared" si="11"/>
        <v>56630</v>
      </c>
      <c r="U15" s="68"/>
      <c r="V15" s="68"/>
      <c r="W15" s="68"/>
      <c r="X15" s="68"/>
      <c r="Y15" s="68"/>
      <c r="Z15" s="68"/>
      <c r="AA15" s="68"/>
      <c r="AB15" s="28">
        <f t="shared" si="12"/>
        <v>5663</v>
      </c>
      <c r="AC15" s="82">
        <f t="shared" si="13"/>
        <v>62293</v>
      </c>
      <c r="AD15" s="37">
        <f t="shared" ref="AD15:AD17" si="14">O15-AC15</f>
        <v>-8369.9000000000015</v>
      </c>
    </row>
    <row r="16" spans="1:30" ht="15.75" thickBot="1" x14ac:dyDescent="0.3">
      <c r="A16" s="18" t="s">
        <v>28</v>
      </c>
      <c r="B16" s="17">
        <f t="shared" ref="B16:AC16" si="15">SUM(B14:B15)</f>
        <v>2</v>
      </c>
      <c r="C16" s="17">
        <f t="shared" si="15"/>
        <v>0</v>
      </c>
      <c r="D16" s="17">
        <f t="shared" si="15"/>
        <v>2</v>
      </c>
      <c r="E16" s="17">
        <f t="shared" si="15"/>
        <v>98042</v>
      </c>
      <c r="F16" s="17">
        <f t="shared" si="15"/>
        <v>98042</v>
      </c>
      <c r="G16" s="17">
        <f t="shared" si="15"/>
        <v>0</v>
      </c>
      <c r="H16" s="17">
        <f t="shared" si="15"/>
        <v>0</v>
      </c>
      <c r="I16" s="17">
        <f t="shared" si="15"/>
        <v>0</v>
      </c>
      <c r="J16" s="17">
        <f t="shared" si="15"/>
        <v>0</v>
      </c>
      <c r="K16" s="17">
        <f t="shared" si="15"/>
        <v>0</v>
      </c>
      <c r="L16" s="17">
        <f t="shared" si="15"/>
        <v>0</v>
      </c>
      <c r="M16" s="17">
        <f t="shared" si="15"/>
        <v>0</v>
      </c>
      <c r="N16" s="17">
        <f t="shared" si="15"/>
        <v>9804.2000000000007</v>
      </c>
      <c r="O16" s="87">
        <f t="shared" si="15"/>
        <v>107846.2</v>
      </c>
      <c r="P16" s="17">
        <f t="shared" si="15"/>
        <v>3</v>
      </c>
      <c r="Q16" s="17">
        <f t="shared" si="15"/>
        <v>0</v>
      </c>
      <c r="R16" s="17">
        <f t="shared" si="15"/>
        <v>2</v>
      </c>
      <c r="S16" s="17">
        <f t="shared" si="15"/>
        <v>56630</v>
      </c>
      <c r="T16" s="17">
        <f t="shared" si="15"/>
        <v>84945</v>
      </c>
      <c r="U16" s="17">
        <f t="shared" si="15"/>
        <v>0</v>
      </c>
      <c r="V16" s="17">
        <f t="shared" si="15"/>
        <v>0</v>
      </c>
      <c r="W16" s="17">
        <f t="shared" si="15"/>
        <v>0</v>
      </c>
      <c r="X16" s="17">
        <f t="shared" si="15"/>
        <v>0</v>
      </c>
      <c r="Y16" s="17">
        <f t="shared" si="15"/>
        <v>0</v>
      </c>
      <c r="Z16" s="17">
        <f t="shared" si="15"/>
        <v>0</v>
      </c>
      <c r="AA16" s="17">
        <f t="shared" si="15"/>
        <v>0</v>
      </c>
      <c r="AB16" s="17">
        <f t="shared" si="15"/>
        <v>8494.5</v>
      </c>
      <c r="AC16" s="87">
        <f t="shared" si="15"/>
        <v>93439.5</v>
      </c>
      <c r="AD16" s="37">
        <f t="shared" si="14"/>
        <v>14406.699999999997</v>
      </c>
    </row>
    <row r="17" spans="1:30" ht="15.75" thickBot="1" x14ac:dyDescent="0.3">
      <c r="A17" s="16" t="s">
        <v>23</v>
      </c>
      <c r="B17" s="17">
        <f>B13+B16</f>
        <v>3</v>
      </c>
      <c r="C17" s="17">
        <f t="shared" ref="C17:O17" si="16">C13+C16</f>
        <v>0</v>
      </c>
      <c r="D17" s="17">
        <f t="shared" si="16"/>
        <v>2</v>
      </c>
      <c r="E17" s="17">
        <f t="shared" si="16"/>
        <v>187589</v>
      </c>
      <c r="F17" s="17">
        <f t="shared" si="16"/>
        <v>187589</v>
      </c>
      <c r="G17" s="17">
        <f t="shared" si="16"/>
        <v>0</v>
      </c>
      <c r="H17" s="17">
        <f t="shared" si="16"/>
        <v>0</v>
      </c>
      <c r="I17" s="17">
        <f t="shared" si="16"/>
        <v>0</v>
      </c>
      <c r="J17" s="17">
        <f t="shared" si="16"/>
        <v>0</v>
      </c>
      <c r="K17" s="17">
        <f t="shared" si="16"/>
        <v>17697</v>
      </c>
      <c r="L17" s="17">
        <f t="shared" si="16"/>
        <v>0</v>
      </c>
      <c r="M17" s="17">
        <f t="shared" si="16"/>
        <v>0</v>
      </c>
      <c r="N17" s="17">
        <f t="shared" si="16"/>
        <v>18758.900000000001</v>
      </c>
      <c r="O17" s="87">
        <f t="shared" si="16"/>
        <v>224044.9</v>
      </c>
      <c r="P17" s="17" t="e">
        <f>#REF!+P13+#REF!+#REF!+P16</f>
        <v>#REF!</v>
      </c>
      <c r="Q17" s="17" t="e">
        <f>#REF!+Q13+#REF!+#REF!+Q16</f>
        <v>#REF!</v>
      </c>
      <c r="R17" s="17" t="e">
        <f>#REF!+R13+#REF!+#REF!+R16</f>
        <v>#REF!</v>
      </c>
      <c r="S17" s="17" t="e">
        <f>#REF!+S13+#REF!+#REF!+S16</f>
        <v>#REF!</v>
      </c>
      <c r="T17" s="17" t="e">
        <f>#REF!+T13+#REF!+#REF!+T16</f>
        <v>#REF!</v>
      </c>
      <c r="U17" s="17" t="e">
        <f>#REF!+U13+#REF!+#REF!+U16</f>
        <v>#REF!</v>
      </c>
      <c r="V17" s="17" t="e">
        <f>#REF!+V13+#REF!+#REF!+V16</f>
        <v>#REF!</v>
      </c>
      <c r="W17" s="17" t="e">
        <f>#REF!+W13+#REF!+#REF!+W16</f>
        <v>#REF!</v>
      </c>
      <c r="X17" s="17" t="e">
        <f>#REF!+X13+#REF!+#REF!+X16</f>
        <v>#REF!</v>
      </c>
      <c r="Y17" s="17" t="e">
        <f>#REF!+Y13+#REF!+#REF!+Y16</f>
        <v>#REF!</v>
      </c>
      <c r="Z17" s="17" t="e">
        <f>#REF!+Z13+#REF!+#REF!+Z16</f>
        <v>#REF!</v>
      </c>
      <c r="AA17" s="17" t="e">
        <f>#REF!+AA13+#REF!+#REF!+AA16</f>
        <v>#REF!</v>
      </c>
      <c r="AB17" s="17" t="e">
        <f>#REF!+AB13+#REF!+#REF!+AB16</f>
        <v>#REF!</v>
      </c>
      <c r="AC17" s="87" t="e">
        <f>#REF!+AC13+#REF!+#REF!+AC16</f>
        <v>#REF!</v>
      </c>
      <c r="AD17" s="37" t="e">
        <f t="shared" si="14"/>
        <v>#REF!</v>
      </c>
    </row>
    <row r="18" spans="1:30" hidden="1" x14ac:dyDescent="0.25"/>
    <row r="19" spans="1:30" x14ac:dyDescent="0.25">
      <c r="A19" s="38" t="s">
        <v>18</v>
      </c>
      <c r="C19" s="5"/>
      <c r="D19" s="3"/>
      <c r="E19" s="153" t="s">
        <v>119</v>
      </c>
      <c r="F19" s="153"/>
      <c r="G19" s="6"/>
      <c r="H19" s="4"/>
      <c r="I19" s="4"/>
      <c r="J19" s="4"/>
      <c r="K19" s="4"/>
      <c r="L19" s="4"/>
      <c r="M19" s="4"/>
      <c r="N19" s="3"/>
      <c r="O19" s="3"/>
    </row>
    <row r="20" spans="1:30" x14ac:dyDescent="0.25">
      <c r="AB20" s="71" t="e">
        <f>#REF!+AC13+#REF!+#REF!+AC16</f>
        <v>#REF!</v>
      </c>
    </row>
    <row r="21" spans="1:30" x14ac:dyDescent="0.25">
      <c r="A21" s="38" t="s">
        <v>121</v>
      </c>
      <c r="E21" s="153" t="s">
        <v>122</v>
      </c>
      <c r="F21" s="153"/>
      <c r="O21" s="71"/>
    </row>
    <row r="24" spans="1:30" x14ac:dyDescent="0.25">
      <c r="A24" s="69"/>
      <c r="B24" s="70"/>
    </row>
    <row r="25" spans="1:30" x14ac:dyDescent="0.25">
      <c r="A25" s="69"/>
      <c r="B25" s="71"/>
    </row>
    <row r="26" spans="1:30" x14ac:dyDescent="0.25">
      <c r="B26" s="71"/>
    </row>
  </sheetData>
  <mergeCells count="30">
    <mergeCell ref="A6:N6"/>
    <mergeCell ref="L1:N1"/>
    <mergeCell ref="A2:A3"/>
    <mergeCell ref="B2:B3"/>
    <mergeCell ref="K2:N3"/>
    <mergeCell ref="K4:N4"/>
    <mergeCell ref="A7:N7"/>
    <mergeCell ref="A8:N8"/>
    <mergeCell ref="A10:A11"/>
    <mergeCell ref="B10:B11"/>
    <mergeCell ref="C10:C11"/>
    <mergeCell ref="D10:D11"/>
    <mergeCell ref="E10:E11"/>
    <mergeCell ref="F10:F11"/>
    <mergeCell ref="G10:G11"/>
    <mergeCell ref="H10:L10"/>
    <mergeCell ref="AA10:AB10"/>
    <mergeCell ref="AC10:AC11"/>
    <mergeCell ref="AD10:AD11"/>
    <mergeCell ref="M10:N10"/>
    <mergeCell ref="O10:O11"/>
    <mergeCell ref="P10:P11"/>
    <mergeCell ref="Q10:Q11"/>
    <mergeCell ref="R10:R11"/>
    <mergeCell ref="S10:S11"/>
    <mergeCell ref="E19:F19"/>
    <mergeCell ref="E21:F21"/>
    <mergeCell ref="T10:T11"/>
    <mergeCell ref="U10:U11"/>
    <mergeCell ref="V10:Z10"/>
  </mergeCells>
  <pageMargins left="0.19685039370078741" right="0" top="0.35433070866141736" bottom="0.15748031496062992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="80" zoomScaleNormal="80" zoomScaleSheetLayoutView="80" workbookViewId="0">
      <selection activeCell="B17" sqref="B1:B1048576"/>
    </sheetView>
  </sheetViews>
  <sheetFormatPr defaultColWidth="10.140625" defaultRowHeight="15" x14ac:dyDescent="0.25"/>
  <cols>
    <col min="1" max="1" width="43" style="20" customWidth="1"/>
    <col min="2" max="16384" width="10.140625" style="20"/>
  </cols>
  <sheetData>
    <row r="1" spans="1:15" x14ac:dyDescent="0.25">
      <c r="A1" s="1" t="s">
        <v>142</v>
      </c>
      <c r="B1" s="3"/>
      <c r="C1" s="5"/>
      <c r="D1" s="3"/>
      <c r="E1" s="3"/>
      <c r="F1" s="2"/>
      <c r="G1" s="4"/>
      <c r="H1" s="4"/>
      <c r="I1" s="4"/>
      <c r="J1" s="4"/>
      <c r="K1" s="4"/>
      <c r="L1" s="128" t="s">
        <v>126</v>
      </c>
      <c r="M1" s="128"/>
      <c r="N1" s="128"/>
    </row>
    <row r="2" spans="1:15" ht="15" customHeight="1" x14ac:dyDescent="0.25">
      <c r="A2" s="129" t="s">
        <v>144</v>
      </c>
      <c r="B2" s="130"/>
      <c r="C2" s="11"/>
      <c r="D2" s="7"/>
      <c r="E2" s="7"/>
      <c r="F2" s="8"/>
      <c r="G2" s="9"/>
      <c r="H2" s="10"/>
      <c r="I2" s="10"/>
      <c r="J2" s="10"/>
      <c r="K2" s="130" t="s">
        <v>0</v>
      </c>
      <c r="L2" s="130"/>
      <c r="M2" s="130"/>
      <c r="N2" s="130"/>
    </row>
    <row r="3" spans="1:15" ht="28.5" customHeight="1" x14ac:dyDescent="0.25">
      <c r="A3" s="129"/>
      <c r="B3" s="130"/>
      <c r="C3" s="11"/>
      <c r="D3" s="7"/>
      <c r="E3" s="7"/>
      <c r="F3" s="12"/>
      <c r="G3" s="9"/>
      <c r="H3" s="9"/>
      <c r="I3" s="9"/>
      <c r="J3" s="9"/>
      <c r="K3" s="130"/>
      <c r="L3" s="130"/>
      <c r="M3" s="130"/>
      <c r="N3" s="130"/>
    </row>
    <row r="4" spans="1:15" ht="15" customHeight="1" x14ac:dyDescent="0.25">
      <c r="A4" s="2" t="s">
        <v>143</v>
      </c>
      <c r="B4" s="13"/>
      <c r="C4" s="14"/>
      <c r="D4" s="3"/>
      <c r="E4" s="3"/>
      <c r="F4" s="3"/>
      <c r="G4" s="6"/>
      <c r="H4" s="9"/>
      <c r="I4" s="9"/>
      <c r="J4" s="9"/>
      <c r="K4" s="130" t="s">
        <v>134</v>
      </c>
      <c r="L4" s="130"/>
      <c r="M4" s="130"/>
      <c r="N4" s="130"/>
    </row>
    <row r="5" spans="1:15" x14ac:dyDescent="0.25">
      <c r="A5" s="3"/>
      <c r="B5" s="14"/>
      <c r="C5" s="14"/>
      <c r="D5" s="3"/>
      <c r="E5" s="3"/>
      <c r="F5" s="3"/>
      <c r="G5" s="6"/>
      <c r="H5" s="6"/>
      <c r="I5" s="6"/>
      <c r="J5" s="6"/>
      <c r="K5" s="6"/>
      <c r="L5" s="6"/>
      <c r="M5" s="3"/>
    </row>
    <row r="6" spans="1:15" ht="22.5" customHeight="1" x14ac:dyDescent="0.25">
      <c r="A6" s="127" t="s">
        <v>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5" ht="28.5" customHeight="1" x14ac:dyDescent="0.25">
      <c r="A7" s="131" t="s">
        <v>120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5" ht="20.25" customHeight="1" x14ac:dyDescent="0.25">
      <c r="A8" s="132" t="s">
        <v>133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5" ht="21.75" customHeight="1" x14ac:dyDescent="0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 t="s">
        <v>123</v>
      </c>
      <c r="N9" s="107" t="s">
        <v>135</v>
      </c>
    </row>
    <row r="10" spans="1:15" ht="30" customHeight="1" x14ac:dyDescent="0.25">
      <c r="A10" s="155" t="s">
        <v>2</v>
      </c>
      <c r="B10" s="139" t="s">
        <v>3</v>
      </c>
      <c r="C10" s="156" t="s">
        <v>4</v>
      </c>
      <c r="D10" s="139" t="s">
        <v>5</v>
      </c>
      <c r="E10" s="139" t="s">
        <v>6</v>
      </c>
      <c r="F10" s="155" t="s">
        <v>7</v>
      </c>
      <c r="G10" s="157" t="s">
        <v>8</v>
      </c>
      <c r="H10" s="146" t="s">
        <v>9</v>
      </c>
      <c r="I10" s="146"/>
      <c r="J10" s="146"/>
      <c r="K10" s="146"/>
      <c r="L10" s="139" t="s">
        <v>10</v>
      </c>
      <c r="M10" s="139"/>
      <c r="N10" s="154" t="s">
        <v>29</v>
      </c>
    </row>
    <row r="11" spans="1:15" ht="201.75" customHeight="1" x14ac:dyDescent="0.25">
      <c r="A11" s="155"/>
      <c r="B11" s="139"/>
      <c r="C11" s="156"/>
      <c r="D11" s="139"/>
      <c r="E11" s="139"/>
      <c r="F11" s="155"/>
      <c r="G11" s="157"/>
      <c r="H11" s="111" t="s">
        <v>11</v>
      </c>
      <c r="I11" s="111" t="s">
        <v>12</v>
      </c>
      <c r="J11" s="111" t="s">
        <v>13</v>
      </c>
      <c r="K11" s="111" t="s">
        <v>17</v>
      </c>
      <c r="L11" s="111" t="s">
        <v>15</v>
      </c>
      <c r="M11" s="61" t="s">
        <v>16</v>
      </c>
      <c r="N11" s="154"/>
    </row>
    <row r="12" spans="1:15" ht="26.25" x14ac:dyDescent="0.25">
      <c r="A12" s="72" t="s">
        <v>35</v>
      </c>
      <c r="B12" s="23">
        <v>1</v>
      </c>
      <c r="C12" s="27" t="s">
        <v>60</v>
      </c>
      <c r="D12" s="24" t="s">
        <v>59</v>
      </c>
      <c r="E12" s="26">
        <v>92555</v>
      </c>
      <c r="F12" s="26">
        <f t="shared" ref="F12" si="0">E12*B12</f>
        <v>92555</v>
      </c>
      <c r="G12" s="26"/>
      <c r="H12" s="26"/>
      <c r="I12" s="26"/>
      <c r="J12" s="26"/>
      <c r="K12" s="26"/>
      <c r="L12" s="26"/>
      <c r="M12" s="26">
        <f t="shared" ref="M12:M16" si="1">E12*B12*0.1</f>
        <v>9255.5</v>
      </c>
      <c r="N12" s="26">
        <f t="shared" ref="N12:N44" si="2">F12+G12+H12+I12+J12+K12+L12+M12</f>
        <v>101810.5</v>
      </c>
    </row>
    <row r="13" spans="1:15" x14ac:dyDescent="0.25">
      <c r="A13" s="22" t="s">
        <v>41</v>
      </c>
      <c r="B13" s="23">
        <v>1</v>
      </c>
      <c r="C13" s="27" t="s">
        <v>55</v>
      </c>
      <c r="D13" s="24" t="s">
        <v>57</v>
      </c>
      <c r="E13" s="26">
        <v>96980</v>
      </c>
      <c r="F13" s="26">
        <f t="shared" ref="F13" si="3">B13*E13</f>
        <v>96980</v>
      </c>
      <c r="G13" s="110"/>
      <c r="H13" s="110"/>
      <c r="I13" s="110"/>
      <c r="J13" s="111"/>
      <c r="K13" s="111"/>
      <c r="L13" s="19"/>
      <c r="M13" s="58">
        <f t="shared" si="1"/>
        <v>9698</v>
      </c>
      <c r="N13" s="26">
        <f t="shared" si="2"/>
        <v>106678</v>
      </c>
      <c r="O13" s="60"/>
    </row>
    <row r="14" spans="1:15" ht="26.25" x14ac:dyDescent="0.25">
      <c r="A14" s="72" t="s">
        <v>42</v>
      </c>
      <c r="B14" s="23">
        <v>1</v>
      </c>
      <c r="C14" s="27" t="s">
        <v>56</v>
      </c>
      <c r="D14" s="24" t="s">
        <v>57</v>
      </c>
      <c r="E14" s="26">
        <v>91847</v>
      </c>
      <c r="F14" s="26">
        <f t="shared" ref="F14:F16" si="4">E14*B14</f>
        <v>91847</v>
      </c>
      <c r="G14" s="29"/>
      <c r="H14" s="29"/>
      <c r="I14" s="29"/>
      <c r="J14" s="29"/>
      <c r="K14" s="29"/>
      <c r="L14" s="29"/>
      <c r="M14" s="58">
        <f t="shared" si="1"/>
        <v>9184.7000000000007</v>
      </c>
      <c r="N14" s="26">
        <f t="shared" si="2"/>
        <v>101031.7</v>
      </c>
      <c r="O14" s="59"/>
    </row>
    <row r="15" spans="1:15" x14ac:dyDescent="0.25">
      <c r="A15" s="72" t="s">
        <v>43</v>
      </c>
      <c r="B15" s="23">
        <v>1</v>
      </c>
      <c r="C15" s="24" t="s">
        <v>50</v>
      </c>
      <c r="D15" s="24" t="s">
        <v>57</v>
      </c>
      <c r="E15" s="24">
        <v>99634</v>
      </c>
      <c r="F15" s="24">
        <f t="shared" si="4"/>
        <v>99634</v>
      </c>
      <c r="G15" s="29"/>
      <c r="H15" s="29"/>
      <c r="I15" s="29"/>
      <c r="J15" s="29"/>
      <c r="K15" s="29"/>
      <c r="L15" s="29"/>
      <c r="M15" s="26">
        <f t="shared" si="1"/>
        <v>9963.4000000000015</v>
      </c>
      <c r="N15" s="26">
        <f t="shared" si="2"/>
        <v>109597.4</v>
      </c>
      <c r="O15" s="59"/>
    </row>
    <row r="16" spans="1:15" ht="15.75" thickBot="1" x14ac:dyDescent="0.3">
      <c r="A16" s="73" t="s">
        <v>47</v>
      </c>
      <c r="B16" s="119">
        <v>1</v>
      </c>
      <c r="C16" s="83" t="s">
        <v>53</v>
      </c>
      <c r="D16" s="33" t="s">
        <v>57</v>
      </c>
      <c r="E16" s="34">
        <v>94502</v>
      </c>
      <c r="F16" s="34">
        <f t="shared" si="4"/>
        <v>94502</v>
      </c>
      <c r="G16" s="120"/>
      <c r="H16" s="120"/>
      <c r="I16" s="120"/>
      <c r="J16" s="120"/>
      <c r="K16" s="120"/>
      <c r="L16" s="120"/>
      <c r="M16" s="34">
        <f t="shared" si="1"/>
        <v>9450.2000000000007</v>
      </c>
      <c r="N16" s="34">
        <f t="shared" si="2"/>
        <v>103952.2</v>
      </c>
      <c r="O16" s="59"/>
    </row>
    <row r="17" spans="1:14" ht="15.75" thickBot="1" x14ac:dyDescent="0.3">
      <c r="A17" s="52" t="s">
        <v>24</v>
      </c>
      <c r="B17" s="49">
        <f>SUM(B12:B16)</f>
        <v>5</v>
      </c>
      <c r="C17" s="49"/>
      <c r="D17" s="49"/>
      <c r="E17" s="94">
        <f t="shared" ref="E17:N17" si="5">SUM(E12:E16)</f>
        <v>475518</v>
      </c>
      <c r="F17" s="94">
        <f t="shared" si="5"/>
        <v>475518</v>
      </c>
      <c r="G17" s="94">
        <f t="shared" si="5"/>
        <v>0</v>
      </c>
      <c r="H17" s="94">
        <f t="shared" si="5"/>
        <v>0</v>
      </c>
      <c r="I17" s="94">
        <f t="shared" si="5"/>
        <v>0</v>
      </c>
      <c r="J17" s="94">
        <f t="shared" si="5"/>
        <v>0</v>
      </c>
      <c r="K17" s="122">
        <f t="shared" si="5"/>
        <v>0</v>
      </c>
      <c r="L17" s="122">
        <f t="shared" si="5"/>
        <v>0</v>
      </c>
      <c r="M17" s="122">
        <f t="shared" si="5"/>
        <v>47551.8</v>
      </c>
      <c r="N17" s="123">
        <f t="shared" si="5"/>
        <v>523069.8</v>
      </c>
    </row>
    <row r="18" spans="1:14" x14ac:dyDescent="0.25">
      <c r="A18" s="74" t="s">
        <v>65</v>
      </c>
      <c r="B18" s="92">
        <v>0.5</v>
      </c>
      <c r="C18" s="89" t="s">
        <v>82</v>
      </c>
      <c r="D18" s="90" t="s">
        <v>66</v>
      </c>
      <c r="E18" s="43">
        <v>69726</v>
      </c>
      <c r="F18" s="43">
        <f t="shared" ref="F18:F27" si="6">E18*B18</f>
        <v>34863</v>
      </c>
      <c r="G18" s="121"/>
      <c r="H18" s="121"/>
      <c r="I18" s="121"/>
      <c r="J18" s="121"/>
      <c r="K18" s="121"/>
      <c r="L18" s="121"/>
      <c r="M18" s="43">
        <f t="shared" ref="M18:M27" si="7">E18*B18*0.1</f>
        <v>3486.3</v>
      </c>
      <c r="N18" s="43">
        <f t="shared" si="2"/>
        <v>38349.300000000003</v>
      </c>
    </row>
    <row r="19" spans="1:14" x14ac:dyDescent="0.25">
      <c r="A19" s="36" t="s">
        <v>125</v>
      </c>
      <c r="B19" s="95">
        <v>1.5</v>
      </c>
      <c r="C19" s="27" t="s">
        <v>52</v>
      </c>
      <c r="D19" s="24" t="s">
        <v>63</v>
      </c>
      <c r="E19" s="26">
        <v>89547</v>
      </c>
      <c r="F19" s="26">
        <f t="shared" si="6"/>
        <v>134320.5</v>
      </c>
      <c r="G19" s="30"/>
      <c r="H19" s="30"/>
      <c r="I19" s="30"/>
      <c r="J19" s="30"/>
      <c r="K19" s="30"/>
      <c r="L19" s="30"/>
      <c r="M19" s="26">
        <f t="shared" si="7"/>
        <v>13432.050000000001</v>
      </c>
      <c r="N19" s="26">
        <f t="shared" si="2"/>
        <v>147752.54999999999</v>
      </c>
    </row>
    <row r="20" spans="1:14" x14ac:dyDescent="0.25">
      <c r="A20" s="36" t="s">
        <v>67</v>
      </c>
      <c r="B20" s="95">
        <v>1</v>
      </c>
      <c r="C20" s="27" t="s">
        <v>79</v>
      </c>
      <c r="D20" s="24" t="s">
        <v>66</v>
      </c>
      <c r="E20" s="26">
        <v>65656</v>
      </c>
      <c r="F20" s="26">
        <f t="shared" si="6"/>
        <v>65656</v>
      </c>
      <c r="G20" s="30"/>
      <c r="H20" s="30"/>
      <c r="I20" s="30"/>
      <c r="J20" s="30"/>
      <c r="K20" s="30"/>
      <c r="L20" s="30"/>
      <c r="M20" s="26">
        <f t="shared" si="7"/>
        <v>6565.6</v>
      </c>
      <c r="N20" s="26">
        <f t="shared" si="2"/>
        <v>72221.600000000006</v>
      </c>
    </row>
    <row r="21" spans="1:14" x14ac:dyDescent="0.25">
      <c r="A21" s="117" t="s">
        <v>73</v>
      </c>
      <c r="B21" s="95">
        <v>1</v>
      </c>
      <c r="C21" s="101" t="s">
        <v>81</v>
      </c>
      <c r="D21" s="24" t="s">
        <v>83</v>
      </c>
      <c r="E21" s="26">
        <v>72558</v>
      </c>
      <c r="F21" s="26">
        <f t="shared" si="6"/>
        <v>72558</v>
      </c>
      <c r="G21" s="30"/>
      <c r="H21" s="30"/>
      <c r="I21" s="30"/>
      <c r="J21" s="30"/>
      <c r="K21" s="30"/>
      <c r="L21" s="30"/>
      <c r="M21" s="26">
        <f t="shared" si="7"/>
        <v>7255.8</v>
      </c>
      <c r="N21" s="26">
        <f t="shared" si="2"/>
        <v>79813.8</v>
      </c>
    </row>
    <row r="22" spans="1:14" x14ac:dyDescent="0.25">
      <c r="A22" s="117" t="s">
        <v>74</v>
      </c>
      <c r="B22" s="95">
        <v>1</v>
      </c>
      <c r="C22" s="27" t="s">
        <v>82</v>
      </c>
      <c r="D22" s="24" t="s">
        <v>83</v>
      </c>
      <c r="E22" s="26">
        <v>78929</v>
      </c>
      <c r="F22" s="26">
        <f t="shared" si="6"/>
        <v>78929</v>
      </c>
      <c r="G22" s="30"/>
      <c r="H22" s="30"/>
      <c r="I22" s="30"/>
      <c r="J22" s="30"/>
      <c r="K22" s="30"/>
      <c r="L22" s="30"/>
      <c r="M22" s="26">
        <f t="shared" si="7"/>
        <v>7892.9000000000005</v>
      </c>
      <c r="N22" s="26">
        <f t="shared" si="2"/>
        <v>86821.9</v>
      </c>
    </row>
    <row r="23" spans="1:14" x14ac:dyDescent="0.25">
      <c r="A23" s="117" t="s">
        <v>78</v>
      </c>
      <c r="B23" s="95">
        <v>0.5</v>
      </c>
      <c r="C23" s="27" t="s">
        <v>81</v>
      </c>
      <c r="D23" s="24" t="s">
        <v>66</v>
      </c>
      <c r="E23" s="102">
        <v>62293</v>
      </c>
      <c r="F23" s="26">
        <f t="shared" si="6"/>
        <v>31146.5</v>
      </c>
      <c r="G23" s="30"/>
      <c r="H23" s="30"/>
      <c r="I23" s="30"/>
      <c r="J23" s="30"/>
      <c r="K23" s="30"/>
      <c r="L23" s="30"/>
      <c r="M23" s="26">
        <f t="shared" si="7"/>
        <v>3114.65</v>
      </c>
      <c r="N23" s="26">
        <f t="shared" si="2"/>
        <v>34261.15</v>
      </c>
    </row>
    <row r="24" spans="1:14" x14ac:dyDescent="0.25">
      <c r="A24" s="117" t="s">
        <v>78</v>
      </c>
      <c r="B24" s="95">
        <v>0.5</v>
      </c>
      <c r="C24" s="27" t="s">
        <v>81</v>
      </c>
      <c r="D24" s="24" t="s">
        <v>66</v>
      </c>
      <c r="E24" s="102">
        <v>62293</v>
      </c>
      <c r="F24" s="26">
        <f t="shared" si="6"/>
        <v>31146.5</v>
      </c>
      <c r="G24" s="30"/>
      <c r="H24" s="30"/>
      <c r="I24" s="30"/>
      <c r="J24" s="30"/>
      <c r="K24" s="30"/>
      <c r="L24" s="30"/>
      <c r="M24" s="26">
        <f t="shared" si="7"/>
        <v>3114.65</v>
      </c>
      <c r="N24" s="26">
        <f t="shared" si="2"/>
        <v>34261.15</v>
      </c>
    </row>
    <row r="25" spans="1:14" x14ac:dyDescent="0.25">
      <c r="A25" s="117" t="s">
        <v>78</v>
      </c>
      <c r="B25" s="95">
        <v>0.5</v>
      </c>
      <c r="C25" s="27" t="s">
        <v>80</v>
      </c>
      <c r="D25" s="24" t="s">
        <v>66</v>
      </c>
      <c r="E25" s="102">
        <v>66895</v>
      </c>
      <c r="F25" s="26">
        <f t="shared" si="6"/>
        <v>33447.5</v>
      </c>
      <c r="G25" s="30"/>
      <c r="H25" s="30"/>
      <c r="I25" s="30"/>
      <c r="J25" s="30"/>
      <c r="K25" s="30"/>
      <c r="L25" s="30"/>
      <c r="M25" s="26">
        <f t="shared" si="7"/>
        <v>3344.75</v>
      </c>
      <c r="N25" s="26">
        <f t="shared" si="2"/>
        <v>36792.25</v>
      </c>
    </row>
    <row r="26" spans="1:14" x14ac:dyDescent="0.25">
      <c r="A26" s="117" t="s">
        <v>78</v>
      </c>
      <c r="B26" s="95">
        <v>1</v>
      </c>
      <c r="C26" s="27" t="s">
        <v>80</v>
      </c>
      <c r="D26" s="24" t="s">
        <v>66</v>
      </c>
      <c r="E26" s="26">
        <v>66895</v>
      </c>
      <c r="F26" s="26">
        <f t="shared" si="6"/>
        <v>66895</v>
      </c>
      <c r="G26" s="30"/>
      <c r="H26" s="30"/>
      <c r="I26" s="30"/>
      <c r="J26" s="30"/>
      <c r="K26" s="30"/>
      <c r="L26" s="30"/>
      <c r="M26" s="26">
        <f t="shared" si="7"/>
        <v>6689.5</v>
      </c>
      <c r="N26" s="26">
        <f t="shared" si="2"/>
        <v>73584.5</v>
      </c>
    </row>
    <row r="27" spans="1:14" ht="15.75" thickBot="1" x14ac:dyDescent="0.3">
      <c r="A27" s="124" t="s">
        <v>78</v>
      </c>
      <c r="B27" s="119">
        <v>0.5</v>
      </c>
      <c r="C27" s="83" t="s">
        <v>81</v>
      </c>
      <c r="D27" s="33" t="s">
        <v>66</v>
      </c>
      <c r="E27" s="103">
        <v>62293</v>
      </c>
      <c r="F27" s="34">
        <f t="shared" si="6"/>
        <v>31146.5</v>
      </c>
      <c r="G27" s="125"/>
      <c r="H27" s="125"/>
      <c r="I27" s="125"/>
      <c r="J27" s="125"/>
      <c r="K27" s="125"/>
      <c r="L27" s="125"/>
      <c r="M27" s="34">
        <f t="shared" si="7"/>
        <v>3114.65</v>
      </c>
      <c r="N27" s="34">
        <f t="shared" si="2"/>
        <v>34261.15</v>
      </c>
    </row>
    <row r="28" spans="1:14" ht="15.75" thickBot="1" x14ac:dyDescent="0.3">
      <c r="A28" s="45" t="s">
        <v>25</v>
      </c>
      <c r="B28" s="49">
        <f>SUM(B18:B27)</f>
        <v>8</v>
      </c>
      <c r="C28" s="49"/>
      <c r="D28" s="49"/>
      <c r="E28" s="94">
        <f t="shared" ref="E28:N28" si="8">SUM(E18:E27)</f>
        <v>697085</v>
      </c>
      <c r="F28" s="94">
        <f t="shared" si="8"/>
        <v>580108.5</v>
      </c>
      <c r="G28" s="94">
        <f t="shared" si="8"/>
        <v>0</v>
      </c>
      <c r="H28" s="94">
        <f t="shared" si="8"/>
        <v>0</v>
      </c>
      <c r="I28" s="94">
        <f t="shared" si="8"/>
        <v>0</v>
      </c>
      <c r="J28" s="94">
        <f t="shared" si="8"/>
        <v>0</v>
      </c>
      <c r="K28" s="94">
        <f t="shared" si="8"/>
        <v>0</v>
      </c>
      <c r="L28" s="94">
        <f t="shared" si="8"/>
        <v>0</v>
      </c>
      <c r="M28" s="94">
        <f t="shared" si="8"/>
        <v>58010.850000000006</v>
      </c>
      <c r="N28" s="126">
        <f t="shared" si="8"/>
        <v>638119.35000000009</v>
      </c>
    </row>
    <row r="29" spans="1:14" ht="24.75" x14ac:dyDescent="0.25">
      <c r="A29" s="22" t="s">
        <v>85</v>
      </c>
      <c r="B29" s="88">
        <v>1</v>
      </c>
      <c r="C29" s="89" t="s">
        <v>77</v>
      </c>
      <c r="D29" s="90" t="s">
        <v>99</v>
      </c>
      <c r="E29" s="43">
        <v>84061</v>
      </c>
      <c r="F29" s="43">
        <f t="shared" ref="F29:F36" si="9">E29*B29</f>
        <v>84061</v>
      </c>
      <c r="G29" s="118"/>
      <c r="H29" s="118"/>
      <c r="I29" s="118"/>
      <c r="J29" s="118"/>
      <c r="K29" s="118"/>
      <c r="L29" s="118"/>
      <c r="M29" s="43">
        <f t="shared" ref="M29:M36" si="10">E29*B29*0.1</f>
        <v>8406.1</v>
      </c>
      <c r="N29" s="43">
        <f t="shared" si="2"/>
        <v>92467.1</v>
      </c>
    </row>
    <row r="30" spans="1:14" x14ac:dyDescent="0.25">
      <c r="A30" s="22" t="s">
        <v>128</v>
      </c>
      <c r="B30" s="23">
        <v>1</v>
      </c>
      <c r="C30" s="27" t="s">
        <v>64</v>
      </c>
      <c r="D30" s="24" t="s">
        <v>99</v>
      </c>
      <c r="E30" s="26">
        <v>88131</v>
      </c>
      <c r="F30" s="26">
        <f>E30*B30</f>
        <v>88131</v>
      </c>
      <c r="G30" s="29"/>
      <c r="H30" s="29"/>
      <c r="I30" s="29"/>
      <c r="J30" s="29"/>
      <c r="K30" s="29"/>
      <c r="L30" s="29"/>
      <c r="M30" s="26">
        <f>E30*B30*0.1</f>
        <v>8813.1</v>
      </c>
      <c r="N30" s="26">
        <f>F30+G30+H30+I30+J30+K30+L30+M30</f>
        <v>96944.1</v>
      </c>
    </row>
    <row r="31" spans="1:14" x14ac:dyDescent="0.25">
      <c r="A31" s="22" t="s">
        <v>86</v>
      </c>
      <c r="B31" s="23">
        <v>1</v>
      </c>
      <c r="C31" s="27" t="s">
        <v>77</v>
      </c>
      <c r="D31" s="24" t="s">
        <v>83</v>
      </c>
      <c r="E31" s="26">
        <v>78398</v>
      </c>
      <c r="F31" s="26">
        <f t="shared" si="9"/>
        <v>78398</v>
      </c>
      <c r="G31" s="29"/>
      <c r="H31" s="29"/>
      <c r="I31" s="29"/>
      <c r="J31" s="29"/>
      <c r="K31" s="29"/>
      <c r="L31" s="29"/>
      <c r="M31" s="26">
        <f t="shared" si="10"/>
        <v>7839.8</v>
      </c>
      <c r="N31" s="26">
        <f t="shared" si="2"/>
        <v>86237.8</v>
      </c>
    </row>
    <row r="32" spans="1:14" x14ac:dyDescent="0.25">
      <c r="A32" s="72" t="s">
        <v>92</v>
      </c>
      <c r="B32" s="23">
        <v>0.5</v>
      </c>
      <c r="C32" s="27" t="s">
        <v>80</v>
      </c>
      <c r="D32" s="24" t="s">
        <v>83</v>
      </c>
      <c r="E32" s="26">
        <v>75566</v>
      </c>
      <c r="F32" s="26">
        <f t="shared" si="9"/>
        <v>37783</v>
      </c>
      <c r="G32" s="29"/>
      <c r="H32" s="29"/>
      <c r="I32" s="29"/>
      <c r="J32" s="29"/>
      <c r="K32" s="29"/>
      <c r="L32" s="29"/>
      <c r="M32" s="26">
        <f t="shared" si="10"/>
        <v>3778.3</v>
      </c>
      <c r="N32" s="26">
        <f t="shared" si="2"/>
        <v>41561.300000000003</v>
      </c>
    </row>
    <row r="33" spans="1:15" x14ac:dyDescent="0.25">
      <c r="A33" s="22" t="s">
        <v>94</v>
      </c>
      <c r="B33" s="23">
        <v>0.5</v>
      </c>
      <c r="C33" s="27" t="s">
        <v>77</v>
      </c>
      <c r="D33" s="24" t="s">
        <v>83</v>
      </c>
      <c r="E33" s="26">
        <v>78398</v>
      </c>
      <c r="F33" s="26">
        <f t="shared" si="9"/>
        <v>39199</v>
      </c>
      <c r="G33" s="29"/>
      <c r="H33" s="29"/>
      <c r="I33" s="29"/>
      <c r="J33" s="29"/>
      <c r="K33" s="29"/>
      <c r="L33" s="29"/>
      <c r="M33" s="26">
        <f t="shared" si="10"/>
        <v>3919.9</v>
      </c>
      <c r="N33" s="26">
        <f t="shared" si="2"/>
        <v>43118.9</v>
      </c>
    </row>
    <row r="34" spans="1:15" x14ac:dyDescent="0.25">
      <c r="A34" s="22" t="s">
        <v>94</v>
      </c>
      <c r="B34" s="23">
        <v>0.5</v>
      </c>
      <c r="C34" s="27" t="s">
        <v>48</v>
      </c>
      <c r="D34" s="24" t="s">
        <v>83</v>
      </c>
      <c r="E34" s="26">
        <v>85477</v>
      </c>
      <c r="F34" s="26">
        <f t="shared" si="9"/>
        <v>42738.5</v>
      </c>
      <c r="G34" s="29"/>
      <c r="H34" s="29"/>
      <c r="I34" s="29"/>
      <c r="J34" s="29"/>
      <c r="K34" s="29"/>
      <c r="L34" s="29"/>
      <c r="M34" s="26">
        <f t="shared" si="10"/>
        <v>4273.8500000000004</v>
      </c>
      <c r="N34" s="26">
        <f t="shared" si="2"/>
        <v>47012.35</v>
      </c>
    </row>
    <row r="35" spans="1:15" x14ac:dyDescent="0.25">
      <c r="A35" s="22" t="s">
        <v>96</v>
      </c>
      <c r="B35" s="23">
        <v>1</v>
      </c>
      <c r="C35" s="27" t="s">
        <v>81</v>
      </c>
      <c r="D35" s="24" t="s">
        <v>83</v>
      </c>
      <c r="E35" s="102">
        <v>72558</v>
      </c>
      <c r="F35" s="26">
        <f t="shared" si="9"/>
        <v>72558</v>
      </c>
      <c r="G35" s="29"/>
      <c r="H35" s="29"/>
      <c r="I35" s="29"/>
      <c r="J35" s="29"/>
      <c r="K35" s="29"/>
      <c r="L35" s="29"/>
      <c r="M35" s="26">
        <f t="shared" si="10"/>
        <v>7255.8</v>
      </c>
      <c r="N35" s="26">
        <f t="shared" si="2"/>
        <v>79813.8</v>
      </c>
    </row>
    <row r="36" spans="1:15" ht="15.75" thickBot="1" x14ac:dyDescent="0.3">
      <c r="A36" s="73" t="s">
        <v>98</v>
      </c>
      <c r="B36" s="32">
        <v>0.25</v>
      </c>
      <c r="C36" s="83" t="s">
        <v>82</v>
      </c>
      <c r="D36" s="33" t="s">
        <v>83</v>
      </c>
      <c r="E36" s="103">
        <v>78929</v>
      </c>
      <c r="F36" s="26">
        <f t="shared" si="9"/>
        <v>19732.25</v>
      </c>
      <c r="G36" s="29"/>
      <c r="H36" s="29"/>
      <c r="I36" s="29"/>
      <c r="J36" s="29"/>
      <c r="K36" s="29"/>
      <c r="L36" s="29"/>
      <c r="M36" s="26">
        <f t="shared" si="10"/>
        <v>1973.2250000000001</v>
      </c>
      <c r="N36" s="26">
        <f t="shared" si="2"/>
        <v>21705.474999999999</v>
      </c>
    </row>
    <row r="37" spans="1:15" ht="15.75" thickBot="1" x14ac:dyDescent="0.3">
      <c r="A37" s="48" t="s">
        <v>26</v>
      </c>
      <c r="B37" s="55">
        <f t="shared" ref="B37:N37" si="11">SUM(B29:B36)</f>
        <v>5.75</v>
      </c>
      <c r="C37" s="17"/>
      <c r="D37" s="17"/>
      <c r="E37" s="87">
        <f t="shared" si="11"/>
        <v>641518</v>
      </c>
      <c r="F37" s="87">
        <f t="shared" si="11"/>
        <v>462600.75</v>
      </c>
      <c r="G37" s="87">
        <f t="shared" si="11"/>
        <v>0</v>
      </c>
      <c r="H37" s="87">
        <f t="shared" si="11"/>
        <v>0</v>
      </c>
      <c r="I37" s="87">
        <f t="shared" si="11"/>
        <v>0</v>
      </c>
      <c r="J37" s="87">
        <f t="shared" si="11"/>
        <v>0</v>
      </c>
      <c r="K37" s="87">
        <f t="shared" si="11"/>
        <v>0</v>
      </c>
      <c r="L37" s="87">
        <f t="shared" si="11"/>
        <v>0</v>
      </c>
      <c r="M37" s="87">
        <f t="shared" si="11"/>
        <v>46260.075000000004</v>
      </c>
      <c r="N37" s="87">
        <f t="shared" si="11"/>
        <v>508860.82499999995</v>
      </c>
    </row>
    <row r="38" spans="1:15" x14ac:dyDescent="0.25">
      <c r="A38" s="74" t="s">
        <v>107</v>
      </c>
      <c r="B38" s="106">
        <v>1</v>
      </c>
      <c r="C38" s="27" t="s">
        <v>80</v>
      </c>
      <c r="D38" s="24" t="s">
        <v>130</v>
      </c>
      <c r="E38" s="26">
        <v>54507</v>
      </c>
      <c r="F38" s="26">
        <f t="shared" ref="F38:F39" si="12">E38*B38</f>
        <v>54507</v>
      </c>
      <c r="G38" s="30"/>
      <c r="H38" s="30"/>
      <c r="I38" s="30"/>
      <c r="J38" s="30"/>
      <c r="K38" s="30"/>
      <c r="L38" s="30"/>
      <c r="M38" s="26">
        <f t="shared" ref="M38:M39" si="13">E38*B38*0.1</f>
        <v>5450.7000000000007</v>
      </c>
      <c r="N38" s="26">
        <f t="shared" si="2"/>
        <v>59957.7</v>
      </c>
    </row>
    <row r="39" spans="1:15" ht="15.75" thickBot="1" x14ac:dyDescent="0.3">
      <c r="A39" s="73" t="s">
        <v>105</v>
      </c>
      <c r="B39" s="23">
        <v>0.5</v>
      </c>
      <c r="C39" s="27" t="s">
        <v>70</v>
      </c>
      <c r="D39" s="24" t="s">
        <v>130</v>
      </c>
      <c r="E39" s="102">
        <v>52737</v>
      </c>
      <c r="F39" s="26">
        <f t="shared" si="12"/>
        <v>26368.5</v>
      </c>
      <c r="G39" s="30"/>
      <c r="H39" s="30"/>
      <c r="I39" s="30"/>
      <c r="J39" s="30"/>
      <c r="K39" s="30"/>
      <c r="L39" s="30"/>
      <c r="M39" s="26">
        <f t="shared" si="13"/>
        <v>2636.8500000000004</v>
      </c>
      <c r="N39" s="26">
        <f t="shared" si="2"/>
        <v>29005.35</v>
      </c>
    </row>
    <row r="40" spans="1:15" ht="15.75" thickBot="1" x14ac:dyDescent="0.3">
      <c r="A40" s="57" t="s">
        <v>27</v>
      </c>
      <c r="B40" s="63">
        <f t="shared" ref="B40:N40" si="14">SUM(B38:B39)</f>
        <v>1.5</v>
      </c>
      <c r="C40" s="17"/>
      <c r="D40" s="17"/>
      <c r="E40" s="87">
        <f t="shared" si="14"/>
        <v>107244</v>
      </c>
      <c r="F40" s="87">
        <f t="shared" si="14"/>
        <v>80875.5</v>
      </c>
      <c r="G40" s="87">
        <f t="shared" si="14"/>
        <v>0</v>
      </c>
      <c r="H40" s="87">
        <f t="shared" si="14"/>
        <v>0</v>
      </c>
      <c r="I40" s="87">
        <f t="shared" si="14"/>
        <v>0</v>
      </c>
      <c r="J40" s="87">
        <f t="shared" si="14"/>
        <v>0</v>
      </c>
      <c r="K40" s="87">
        <f t="shared" si="14"/>
        <v>0</v>
      </c>
      <c r="L40" s="87">
        <f t="shared" si="14"/>
        <v>0</v>
      </c>
      <c r="M40" s="87">
        <f t="shared" si="14"/>
        <v>8087.5500000000011</v>
      </c>
      <c r="N40" s="87">
        <f t="shared" si="14"/>
        <v>88963.049999999988</v>
      </c>
    </row>
    <row r="41" spans="1:15" x14ac:dyDescent="0.25">
      <c r="A41" s="72" t="s">
        <v>111</v>
      </c>
      <c r="B41" s="23">
        <v>1</v>
      </c>
      <c r="C41" s="27"/>
      <c r="D41" s="116">
        <v>3</v>
      </c>
      <c r="E41" s="26">
        <v>50259</v>
      </c>
      <c r="F41" s="26">
        <f t="shared" ref="F41:F44" si="15">E41*B41</f>
        <v>50259</v>
      </c>
      <c r="G41" s="30"/>
      <c r="H41" s="30"/>
      <c r="I41" s="30"/>
      <c r="J41" s="30"/>
      <c r="K41" s="30"/>
      <c r="L41" s="30"/>
      <c r="M41" s="26">
        <f t="shared" ref="M41:M44" si="16">E41*B41*0.1</f>
        <v>5025.9000000000005</v>
      </c>
      <c r="N41" s="26">
        <f t="shared" si="2"/>
        <v>55284.9</v>
      </c>
    </row>
    <row r="42" spans="1:15" ht="24.75" customHeight="1" x14ac:dyDescent="0.25">
      <c r="A42" s="22" t="s">
        <v>113</v>
      </c>
      <c r="B42" s="23">
        <v>1</v>
      </c>
      <c r="C42" s="27"/>
      <c r="D42" s="116">
        <v>1</v>
      </c>
      <c r="E42" s="26">
        <v>49021</v>
      </c>
      <c r="F42" s="26">
        <f>E42*B42</f>
        <v>49021</v>
      </c>
      <c r="G42" s="30"/>
      <c r="H42" s="30"/>
      <c r="I42" s="30"/>
      <c r="J42" s="30"/>
      <c r="K42" s="30"/>
      <c r="L42" s="30"/>
      <c r="M42" s="26">
        <f t="shared" si="16"/>
        <v>4902.1000000000004</v>
      </c>
      <c r="N42" s="26">
        <f t="shared" si="2"/>
        <v>53923.1</v>
      </c>
    </row>
    <row r="43" spans="1:15" x14ac:dyDescent="0.25">
      <c r="A43" s="22" t="s">
        <v>114</v>
      </c>
      <c r="B43" s="23">
        <v>1</v>
      </c>
      <c r="C43" s="27"/>
      <c r="D43" s="116">
        <v>3</v>
      </c>
      <c r="E43" s="26">
        <v>50259</v>
      </c>
      <c r="F43" s="26">
        <f t="shared" si="15"/>
        <v>50259</v>
      </c>
      <c r="G43" s="30"/>
      <c r="H43" s="30"/>
      <c r="I43" s="30"/>
      <c r="J43" s="30"/>
      <c r="K43" s="30"/>
      <c r="L43" s="30"/>
      <c r="M43" s="26">
        <f t="shared" si="16"/>
        <v>5025.9000000000005</v>
      </c>
      <c r="N43" s="26">
        <f t="shared" si="2"/>
        <v>55284.9</v>
      </c>
    </row>
    <row r="44" spans="1:15" ht="15.75" thickBot="1" x14ac:dyDescent="0.3">
      <c r="A44" s="31" t="s">
        <v>115</v>
      </c>
      <c r="B44" s="32">
        <v>3.5</v>
      </c>
      <c r="C44" s="27"/>
      <c r="D44" s="116">
        <v>2</v>
      </c>
      <c r="E44" s="26">
        <v>49729</v>
      </c>
      <c r="F44" s="26">
        <f t="shared" si="15"/>
        <v>174051.5</v>
      </c>
      <c r="G44" s="30"/>
      <c r="H44" s="30"/>
      <c r="I44" s="30"/>
      <c r="J44" s="30"/>
      <c r="K44" s="26">
        <f>1*20%*17697</f>
        <v>3539.4</v>
      </c>
      <c r="L44" s="30"/>
      <c r="M44" s="26">
        <f t="shared" si="16"/>
        <v>17405.150000000001</v>
      </c>
      <c r="N44" s="26">
        <f t="shared" si="2"/>
        <v>194996.05</v>
      </c>
    </row>
    <row r="45" spans="1:15" ht="15.75" thickBot="1" x14ac:dyDescent="0.3">
      <c r="A45" s="54" t="s">
        <v>28</v>
      </c>
      <c r="B45" s="55">
        <f t="shared" ref="B45:N45" si="17">SUM(B41:B44)</f>
        <v>6.5</v>
      </c>
      <c r="C45" s="17"/>
      <c r="D45" s="17"/>
      <c r="E45" s="87">
        <f t="shared" si="17"/>
        <v>199268</v>
      </c>
      <c r="F45" s="87">
        <f t="shared" si="17"/>
        <v>323590.5</v>
      </c>
      <c r="G45" s="87">
        <f t="shared" si="17"/>
        <v>0</v>
      </c>
      <c r="H45" s="87">
        <f t="shared" si="17"/>
        <v>0</v>
      </c>
      <c r="I45" s="87">
        <f t="shared" si="17"/>
        <v>0</v>
      </c>
      <c r="J45" s="87">
        <f t="shared" si="17"/>
        <v>0</v>
      </c>
      <c r="K45" s="87">
        <f t="shared" si="17"/>
        <v>3539.4</v>
      </c>
      <c r="L45" s="87">
        <f t="shared" si="17"/>
        <v>0</v>
      </c>
      <c r="M45" s="87">
        <f t="shared" si="17"/>
        <v>32359.050000000003</v>
      </c>
      <c r="N45" s="87">
        <f t="shared" si="17"/>
        <v>359488.94999999995</v>
      </c>
    </row>
    <row r="46" spans="1:15" ht="15.75" thickBot="1" x14ac:dyDescent="0.3">
      <c r="A46" s="56" t="s">
        <v>23</v>
      </c>
      <c r="B46" s="53">
        <f t="shared" ref="B46:N46" si="18">B17+B28+B37+B40+B45</f>
        <v>26.75</v>
      </c>
      <c r="C46" s="17"/>
      <c r="D46" s="17"/>
      <c r="E46" s="87">
        <f t="shared" si="18"/>
        <v>2120633</v>
      </c>
      <c r="F46" s="87">
        <f t="shared" si="18"/>
        <v>1922693.25</v>
      </c>
      <c r="G46" s="87">
        <f t="shared" si="18"/>
        <v>0</v>
      </c>
      <c r="H46" s="87">
        <f t="shared" si="18"/>
        <v>0</v>
      </c>
      <c r="I46" s="87">
        <f t="shared" si="18"/>
        <v>0</v>
      </c>
      <c r="J46" s="87">
        <f t="shared" si="18"/>
        <v>0</v>
      </c>
      <c r="K46" s="87">
        <f t="shared" si="18"/>
        <v>3539.4</v>
      </c>
      <c r="L46" s="87">
        <f t="shared" si="18"/>
        <v>0</v>
      </c>
      <c r="M46" s="87">
        <f t="shared" si="18"/>
        <v>192269.32500000001</v>
      </c>
      <c r="N46" s="87">
        <f t="shared" si="18"/>
        <v>2118501.9750000001</v>
      </c>
    </row>
    <row r="47" spans="1:15" x14ac:dyDescent="0.25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5" x14ac:dyDescent="0.25">
      <c r="A48" s="2" t="s">
        <v>18</v>
      </c>
      <c r="B48" s="15"/>
      <c r="C48" s="5"/>
      <c r="D48" s="3"/>
      <c r="E48" s="153" t="s">
        <v>119</v>
      </c>
      <c r="F48" s="153"/>
      <c r="G48" s="6"/>
      <c r="H48" s="4"/>
      <c r="I48" s="4"/>
      <c r="J48" s="4"/>
      <c r="K48" s="4"/>
      <c r="L48" s="4"/>
      <c r="M48" s="3"/>
      <c r="O48" s="71">
        <f>N17+N28+N37+N40+N45</f>
        <v>2118501.9750000001</v>
      </c>
    </row>
    <row r="49" spans="1:13" x14ac:dyDescent="0.25">
      <c r="A49" s="3"/>
      <c r="B49" s="3"/>
      <c r="C49" s="5"/>
      <c r="D49" s="3"/>
      <c r="E49" s="3"/>
      <c r="F49" s="3"/>
      <c r="G49" s="6"/>
      <c r="H49" s="6"/>
      <c r="I49" s="6"/>
      <c r="J49" s="6"/>
      <c r="K49" s="6"/>
      <c r="L49" s="6"/>
      <c r="M49" s="3"/>
    </row>
    <row r="50" spans="1:13" x14ac:dyDescent="0.25">
      <c r="A50" s="38" t="s">
        <v>121</v>
      </c>
      <c r="E50" s="153" t="s">
        <v>122</v>
      </c>
      <c r="F50" s="153"/>
    </row>
  </sheetData>
  <mergeCells count="20">
    <mergeCell ref="N10:N11"/>
    <mergeCell ref="E48:F48"/>
    <mergeCell ref="E50:F50"/>
    <mergeCell ref="A8:N8"/>
    <mergeCell ref="A10:A11"/>
    <mergeCell ref="B10:B11"/>
    <mergeCell ref="C10:C11"/>
    <mergeCell ref="D10:D11"/>
    <mergeCell ref="E10:E11"/>
    <mergeCell ref="F10:F11"/>
    <mergeCell ref="G10:G11"/>
    <mergeCell ref="H10:K10"/>
    <mergeCell ref="L10:M10"/>
    <mergeCell ref="L1:N1"/>
    <mergeCell ref="A7:N7"/>
    <mergeCell ref="A2:A3"/>
    <mergeCell ref="B2:B3"/>
    <mergeCell ref="K2:N3"/>
    <mergeCell ref="K4:N4"/>
    <mergeCell ref="A6:N6"/>
  </mergeCells>
  <pageMargins left="0" right="0" top="0.74803149606299213" bottom="0.74803149606299213" header="0.31496062992125984" footer="0.31496062992125984"/>
  <pageSetup paperSize="9" scale="73" orientation="landscape" horizontalDpi="180" verticalDpi="180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бюджет (на 1.09 маст 024 УО)</vt:lpstr>
      <vt:lpstr>бюджет (на 1.09 маст 052 УО</vt:lpstr>
      <vt:lpstr>спец.счет по 2019 на 1.09.19)</vt:lpstr>
      <vt:lpstr>'бюджет (на 1.09 маст 024 УО)'!Заголовки_для_печати</vt:lpstr>
      <vt:lpstr>'бюджет (на 1.09 маст 052 УО'!Заголовки_для_печати</vt:lpstr>
      <vt:lpstr>'спец.счет по 2019 на 1.09.19)'!Заголовки_для_печати</vt:lpstr>
      <vt:lpstr>'спец.счет по 2019 на 1.09.19)'!Область_печати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2019-10-17T10:41:16Z</dcterms:modified>
</cp:coreProperties>
</file>